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D:\ΟΤΕ\ΓΔΡΘ\Διεύθυνση Ρυθμιστικής Προσαρμογής\Υποδιεύθυνση Ρύθμισης Αγορών Προϊόντων Λιανικής\Νομοθεσία\Δείκτες Ποιότητας\2020\"/>
    </mc:Choice>
  </mc:AlternateContent>
  <workbookProtection workbookAlgorithmName="SHA-512" workbookHashValue="c5/OckZKCKu3eHV0iwmf7sbNL3Go09lLSlkW70Gn2WMlWIve6DqtQdtnnc+Sq5CsycnqQQux0pSe94bt2hYc4Q==" workbookSaltValue="G60u6EtzC2vK/NB/5INDSw==" workbookSpinCount="100000" lockStructure="1"/>
  <bookViews>
    <workbookView xWindow="-105" yWindow="-105" windowWidth="20715" windowHeight="13425" activeTab="5"/>
  </bookViews>
  <sheets>
    <sheet name="ΓΕΝΙΚΑ" sheetId="8" r:id="rId1"/>
    <sheet name="H01" sheetId="1" r:id="rId2"/>
    <sheet name="H02" sheetId="4" r:id="rId3"/>
    <sheet name="H03" sheetId="5" r:id="rId4"/>
    <sheet name="H04" sheetId="6" r:id="rId5"/>
    <sheet name="H05" sheetId="7" r:id="rId6"/>
    <sheet name="Lists" sheetId="2" state="hidden" r:id="rId7"/>
  </sheets>
  <definedNames>
    <definedName name="Call.Type">Lists!$H$3:$H$4</definedName>
    <definedName name="Include">Lists!$A$3:$A$4</definedName>
    <definedName name="level.">Lists!$D$3:$D$6</definedName>
    <definedName name="MeasurementType">Lists!$I$3:$I$4</definedName>
    <definedName name="Meso">Lists!$F$3:$F$6</definedName>
    <definedName name="Operators.">Lists!$E$3:$E$16</definedName>
    <definedName name="Period">Lists!$B$3:$B$4</definedName>
    <definedName name="Service">Lists!$G$3:$G$5</definedName>
    <definedName name="TelephoneMedia">Lists!$F$3:$F$4</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R32" i="1" l="1"/>
  <c r="R31" i="1"/>
  <c r="R30" i="1"/>
  <c r="R29" i="1"/>
  <c r="R28" i="1"/>
  <c r="R27" i="1"/>
  <c r="R26" i="1"/>
  <c r="R25" i="1"/>
  <c r="R24" i="1"/>
  <c r="R23" i="1"/>
  <c r="R22" i="1"/>
  <c r="R21" i="1"/>
  <c r="R20" i="1"/>
  <c r="R19" i="1"/>
  <c r="R18" i="1"/>
  <c r="R17" i="1"/>
  <c r="R16" i="1"/>
  <c r="R15" i="1"/>
  <c r="R14" i="1"/>
  <c r="R13" i="1"/>
  <c r="R12" i="1"/>
  <c r="R11" i="1"/>
  <c r="R10" i="1"/>
  <c r="R9" i="1"/>
  <c r="R8" i="1"/>
  <c r="R7" i="1"/>
  <c r="R6" i="1"/>
  <c r="R5" i="1"/>
  <c r="R4" i="1"/>
  <c r="R3" i="1"/>
  <c r="G3" i="7" l="1"/>
  <c r="G3" i="6"/>
  <c r="K4" i="5" l="1"/>
  <c r="K5" i="5"/>
  <c r="K6" i="5"/>
  <c r="K7" i="5"/>
  <c r="K8" i="5"/>
  <c r="K9" i="5"/>
  <c r="K10" i="5"/>
  <c r="K11" i="5"/>
  <c r="K12" i="5"/>
  <c r="K13" i="5"/>
  <c r="K14" i="5"/>
  <c r="K15" i="5"/>
  <c r="K16" i="5"/>
  <c r="K17" i="5"/>
  <c r="K18" i="5"/>
  <c r="K19" i="5"/>
  <c r="K20" i="5"/>
  <c r="K21" i="5"/>
  <c r="K22" i="5"/>
  <c r="K23" i="5"/>
  <c r="K24" i="5"/>
  <c r="K25" i="5"/>
  <c r="K26" i="5"/>
  <c r="K27" i="5"/>
  <c r="K28" i="5"/>
  <c r="K29" i="5"/>
  <c r="K30" i="5"/>
  <c r="K31" i="5"/>
  <c r="K32" i="5"/>
  <c r="I4" i="5"/>
  <c r="I5" i="5"/>
  <c r="I6" i="5"/>
  <c r="I7" i="5"/>
  <c r="I8" i="5"/>
  <c r="I9" i="5"/>
  <c r="I10" i="5"/>
  <c r="I11" i="5"/>
  <c r="I12" i="5"/>
  <c r="I13" i="5"/>
  <c r="I14" i="5"/>
  <c r="I15" i="5"/>
  <c r="I16" i="5"/>
  <c r="I17" i="5"/>
  <c r="I18" i="5"/>
  <c r="I19" i="5"/>
  <c r="I20" i="5"/>
  <c r="I21" i="5"/>
  <c r="I22" i="5"/>
  <c r="I23" i="5"/>
  <c r="I24" i="5"/>
  <c r="I25" i="5"/>
  <c r="I26" i="5"/>
  <c r="I27" i="5"/>
  <c r="I28" i="5"/>
  <c r="I29" i="5"/>
  <c r="I30" i="5"/>
  <c r="I31" i="5"/>
  <c r="I32" i="5"/>
  <c r="I3" i="5"/>
  <c r="K3" i="5"/>
  <c r="J4" i="4"/>
  <c r="J5" i="4"/>
  <c r="J6" i="4"/>
  <c r="J7" i="4"/>
  <c r="J8" i="4"/>
  <c r="J9" i="4"/>
  <c r="J10" i="4"/>
  <c r="J11" i="4"/>
  <c r="J12" i="4"/>
  <c r="J13" i="4"/>
  <c r="J14" i="4"/>
  <c r="J15" i="4"/>
  <c r="J16" i="4"/>
  <c r="J17" i="4"/>
  <c r="J18" i="4"/>
  <c r="J19" i="4"/>
  <c r="J20" i="4"/>
  <c r="J21" i="4"/>
  <c r="J22" i="4"/>
  <c r="J23" i="4"/>
  <c r="J24" i="4"/>
  <c r="J25" i="4"/>
  <c r="J26" i="4"/>
  <c r="J27" i="4"/>
  <c r="J28" i="4"/>
  <c r="J29" i="4"/>
  <c r="J30" i="4"/>
  <c r="J31" i="4"/>
  <c r="J32" i="4"/>
  <c r="J3" i="4"/>
  <c r="C17" i="1" l="1"/>
  <c r="C18" i="1"/>
  <c r="C19" i="1"/>
  <c r="C20" i="1"/>
  <c r="C21" i="1"/>
  <c r="C22" i="1"/>
  <c r="C23" i="1"/>
  <c r="C24" i="1"/>
  <c r="C25" i="1"/>
  <c r="C26" i="1"/>
  <c r="C27" i="1"/>
  <c r="C28" i="1"/>
  <c r="C29" i="1"/>
  <c r="C30" i="1"/>
  <c r="C31" i="1"/>
  <c r="C32" i="1"/>
  <c r="K3" i="7" l="1"/>
  <c r="J3" i="7" s="1"/>
  <c r="K3" i="6"/>
  <c r="J3" i="6" s="1"/>
  <c r="D3" i="6" l="1"/>
  <c r="C3" i="6"/>
  <c r="D3" i="7"/>
  <c r="C3" i="7"/>
  <c r="D32" i="5"/>
  <c r="C32" i="5"/>
  <c r="D31" i="5"/>
  <c r="C31" i="5"/>
  <c r="D30" i="5"/>
  <c r="C30" i="5"/>
  <c r="D29" i="5"/>
  <c r="C29" i="5"/>
  <c r="D28" i="5"/>
  <c r="C28" i="5"/>
  <c r="D27" i="5"/>
  <c r="C27" i="5"/>
  <c r="D26" i="5"/>
  <c r="C26" i="5"/>
  <c r="D25" i="5"/>
  <c r="C25" i="5"/>
  <c r="D24" i="5"/>
  <c r="C24" i="5"/>
  <c r="D23" i="5"/>
  <c r="C23" i="5"/>
  <c r="D22" i="5"/>
  <c r="C22" i="5"/>
  <c r="D21" i="5"/>
  <c r="C21" i="5"/>
  <c r="D20" i="5"/>
  <c r="C20" i="5"/>
  <c r="D19" i="5"/>
  <c r="C19" i="5"/>
  <c r="D18" i="5"/>
  <c r="C18" i="5"/>
  <c r="D17" i="5"/>
  <c r="C17" i="5"/>
  <c r="D16" i="5"/>
  <c r="C16" i="5"/>
  <c r="D15" i="5"/>
  <c r="C15" i="5"/>
  <c r="D14" i="5"/>
  <c r="C14" i="5"/>
  <c r="D13" i="5"/>
  <c r="C13" i="5"/>
  <c r="D12" i="5"/>
  <c r="C12" i="5"/>
  <c r="D11" i="5"/>
  <c r="C11" i="5"/>
  <c r="D10" i="5"/>
  <c r="C10" i="5"/>
  <c r="D9" i="5"/>
  <c r="C9" i="5"/>
  <c r="D8" i="5"/>
  <c r="C8" i="5"/>
  <c r="D7" i="5"/>
  <c r="C7" i="5"/>
  <c r="D6" i="5"/>
  <c r="C6" i="5"/>
  <c r="D5" i="5"/>
  <c r="C5" i="5"/>
  <c r="D4" i="5"/>
  <c r="C4" i="5"/>
  <c r="D3" i="5"/>
  <c r="C3" i="5"/>
  <c r="D32" i="4"/>
  <c r="C32" i="4"/>
  <c r="D31" i="4"/>
  <c r="C31" i="4"/>
  <c r="D30" i="4"/>
  <c r="C30" i="4"/>
  <c r="D29" i="4"/>
  <c r="C29" i="4"/>
  <c r="D28" i="4"/>
  <c r="C28" i="4"/>
  <c r="D27" i="4"/>
  <c r="C27" i="4"/>
  <c r="D26" i="4"/>
  <c r="C26" i="4"/>
  <c r="D25" i="4"/>
  <c r="C25" i="4"/>
  <c r="D24" i="4"/>
  <c r="C24" i="4"/>
  <c r="D23" i="4"/>
  <c r="C23" i="4"/>
  <c r="D22" i="4"/>
  <c r="C22" i="4"/>
  <c r="D21" i="4"/>
  <c r="C21" i="4"/>
  <c r="D20" i="4"/>
  <c r="C20" i="4"/>
  <c r="D19" i="4"/>
  <c r="C19" i="4"/>
  <c r="D18" i="4"/>
  <c r="C18" i="4"/>
  <c r="D17" i="4"/>
  <c r="C17" i="4"/>
  <c r="D16" i="4"/>
  <c r="C16" i="4"/>
  <c r="D15" i="4"/>
  <c r="C15" i="4"/>
  <c r="D14" i="4"/>
  <c r="C14" i="4"/>
  <c r="D13" i="4"/>
  <c r="C13" i="4"/>
  <c r="D12" i="4"/>
  <c r="C12" i="4"/>
  <c r="D11" i="4"/>
  <c r="C11" i="4"/>
  <c r="D10" i="4"/>
  <c r="C10" i="4"/>
  <c r="D9" i="4"/>
  <c r="C9" i="4"/>
  <c r="D8" i="4"/>
  <c r="C8" i="4"/>
  <c r="D7" i="4"/>
  <c r="C7" i="4"/>
  <c r="D6" i="4"/>
  <c r="C6" i="4"/>
  <c r="D5" i="4"/>
  <c r="C5" i="4"/>
  <c r="D4" i="4"/>
  <c r="C4" i="4"/>
  <c r="D3" i="4"/>
  <c r="C3" i="4"/>
  <c r="E32" i="1"/>
  <c r="D32" i="1"/>
  <c r="E31" i="1"/>
  <c r="D31" i="1"/>
  <c r="E30" i="1"/>
  <c r="D30" i="1"/>
  <c r="E29" i="1"/>
  <c r="D29" i="1"/>
  <c r="E28" i="1"/>
  <c r="D28" i="1"/>
  <c r="E27" i="1"/>
  <c r="D27" i="1"/>
  <c r="E26" i="1"/>
  <c r="D26" i="1"/>
  <c r="E25" i="1"/>
  <c r="D25" i="1"/>
  <c r="E24" i="1"/>
  <c r="D24" i="1"/>
  <c r="E23" i="1"/>
  <c r="D23" i="1"/>
  <c r="E22" i="1"/>
  <c r="D22" i="1"/>
  <c r="E21" i="1"/>
  <c r="D21" i="1"/>
  <c r="E20" i="1"/>
  <c r="D20" i="1"/>
  <c r="E19" i="1"/>
  <c r="D19" i="1"/>
  <c r="E18" i="1"/>
  <c r="D18" i="1"/>
  <c r="E17" i="1"/>
  <c r="D17" i="1"/>
  <c r="E16" i="1"/>
  <c r="D16" i="1"/>
  <c r="E15" i="1"/>
  <c r="D15" i="1"/>
  <c r="E14" i="1"/>
  <c r="D14" i="1"/>
  <c r="E13" i="1"/>
  <c r="D13" i="1"/>
  <c r="E12" i="1"/>
  <c r="D12" i="1"/>
  <c r="E11" i="1"/>
  <c r="D11" i="1"/>
  <c r="E10" i="1"/>
  <c r="D10" i="1"/>
  <c r="E9" i="1"/>
  <c r="D9" i="1"/>
  <c r="E8" i="1"/>
  <c r="D8" i="1"/>
  <c r="E7" i="1"/>
  <c r="D7" i="1"/>
  <c r="E6" i="1"/>
  <c r="D6" i="1"/>
  <c r="E5" i="1"/>
  <c r="D5" i="1"/>
  <c r="E4" i="1"/>
  <c r="D4" i="1"/>
  <c r="D3" i="1"/>
  <c r="E3" i="1"/>
  <c r="L7" i="5" l="1"/>
  <c r="L8" i="5"/>
  <c r="L9" i="5"/>
  <c r="L10" i="5"/>
  <c r="L11" i="5"/>
  <c r="L12" i="5"/>
  <c r="L13" i="5"/>
  <c r="L14" i="5"/>
  <c r="L15" i="5"/>
  <c r="L16" i="5"/>
  <c r="L17" i="5"/>
  <c r="L18" i="5"/>
  <c r="L19" i="5"/>
  <c r="L20" i="5"/>
  <c r="L21" i="5"/>
  <c r="L22" i="5"/>
  <c r="L23" i="5"/>
  <c r="L24" i="5"/>
  <c r="L25" i="5"/>
  <c r="L26" i="5"/>
  <c r="L27" i="5"/>
  <c r="L28" i="5"/>
  <c r="L29" i="5"/>
  <c r="L30" i="5"/>
  <c r="L31" i="5"/>
  <c r="L32" i="5"/>
  <c r="L6" i="5"/>
  <c r="K10" i="4"/>
  <c r="K11" i="4"/>
  <c r="K12" i="4"/>
  <c r="K13" i="4"/>
  <c r="K14" i="4"/>
  <c r="K15" i="4"/>
  <c r="K16" i="4"/>
  <c r="K17" i="4"/>
  <c r="K18" i="4"/>
  <c r="K19" i="4"/>
  <c r="K20" i="4"/>
  <c r="K21" i="4"/>
  <c r="K22" i="4"/>
  <c r="K23" i="4"/>
  <c r="K24" i="4"/>
  <c r="K25" i="4"/>
  <c r="K26" i="4"/>
  <c r="K27" i="4"/>
  <c r="K28" i="4"/>
  <c r="K29" i="4"/>
  <c r="K30" i="4"/>
  <c r="K31" i="4"/>
  <c r="K32" i="4"/>
  <c r="K6" i="4"/>
  <c r="K7" i="4"/>
  <c r="K8" i="4"/>
  <c r="K9" i="4"/>
  <c r="Q32" i="1" l="1"/>
  <c r="P32" i="1" s="1"/>
  <c r="Q31" i="1"/>
  <c r="P31" i="1" s="1"/>
  <c r="Q30" i="1"/>
  <c r="P30" i="1" s="1"/>
  <c r="Q29" i="1"/>
  <c r="P29" i="1" s="1"/>
  <c r="Q28" i="1"/>
  <c r="P28" i="1" s="1"/>
  <c r="Q27" i="1"/>
  <c r="P27" i="1" s="1"/>
  <c r="Q26" i="1"/>
  <c r="P26" i="1" s="1"/>
  <c r="Q25" i="1"/>
  <c r="P25" i="1" s="1"/>
  <c r="Q24" i="1"/>
  <c r="P24" i="1" s="1"/>
  <c r="Q23" i="1"/>
  <c r="P23" i="1" s="1"/>
  <c r="Q22" i="1"/>
  <c r="P22" i="1" s="1"/>
  <c r="Q21" i="1"/>
  <c r="P21" i="1" s="1"/>
  <c r="Q20" i="1"/>
  <c r="P20" i="1" s="1"/>
  <c r="Q19" i="1"/>
  <c r="P19" i="1" s="1"/>
  <c r="Q18" i="1"/>
  <c r="P18" i="1" s="1"/>
  <c r="Q17" i="1"/>
  <c r="P17" i="1" s="1"/>
  <c r="Q16" i="1"/>
  <c r="P16" i="1" s="1"/>
  <c r="Q15" i="1"/>
  <c r="P15" i="1" s="1"/>
  <c r="Q14" i="1"/>
  <c r="P14" i="1" s="1"/>
  <c r="Q13" i="1"/>
  <c r="P13" i="1" s="1"/>
  <c r="Q12" i="1"/>
  <c r="P12" i="1" s="1"/>
  <c r="Q11" i="1"/>
  <c r="P11" i="1" s="1"/>
  <c r="Q10" i="1"/>
  <c r="P10" i="1" s="1"/>
  <c r="U18" i="1"/>
  <c r="U20" i="1"/>
  <c r="S21" i="1"/>
  <c r="U22" i="1"/>
  <c r="U24" i="1"/>
  <c r="T24" i="1"/>
  <c r="T26" i="1"/>
  <c r="S27" i="1"/>
  <c r="T20" i="1" l="1"/>
  <c r="T22" i="1"/>
  <c r="T18" i="1"/>
  <c r="U27" i="1"/>
  <c r="S26" i="1"/>
  <c r="U25" i="1"/>
  <c r="S24" i="1"/>
  <c r="V24" i="1" s="1"/>
  <c r="W24" i="1" s="1"/>
  <c r="U23" i="1"/>
  <c r="S22" i="1"/>
  <c r="U21" i="1"/>
  <c r="S20" i="1"/>
  <c r="U19" i="1"/>
  <c r="S18" i="1"/>
  <c r="T27" i="1"/>
  <c r="T23" i="1"/>
  <c r="T19" i="1"/>
  <c r="T25" i="1"/>
  <c r="T21" i="1"/>
  <c r="U26" i="1"/>
  <c r="S25" i="1"/>
  <c r="S23" i="1"/>
  <c r="S19" i="1"/>
  <c r="S3" i="1"/>
  <c r="U3" i="1"/>
  <c r="T3" i="1"/>
  <c r="H10" i="4"/>
  <c r="N10" i="4" s="1"/>
  <c r="H11" i="4"/>
  <c r="N11" i="4" s="1"/>
  <c r="H12" i="4"/>
  <c r="N12" i="4" s="1"/>
  <c r="H13" i="4"/>
  <c r="N13" i="4" s="1"/>
  <c r="H14" i="4"/>
  <c r="N14" i="4" s="1"/>
  <c r="H15" i="4"/>
  <c r="N15" i="4" s="1"/>
  <c r="H16" i="4"/>
  <c r="N16" i="4" s="1"/>
  <c r="H17" i="4"/>
  <c r="N17" i="4" s="1"/>
  <c r="H18" i="4"/>
  <c r="N18" i="4" s="1"/>
  <c r="H19" i="4"/>
  <c r="N19" i="4" s="1"/>
  <c r="H20" i="4"/>
  <c r="N20" i="4" s="1"/>
  <c r="H21" i="4"/>
  <c r="N21" i="4" s="1"/>
  <c r="H22" i="4"/>
  <c r="N22" i="4" s="1"/>
  <c r="H23" i="4"/>
  <c r="N23" i="4" s="1"/>
  <c r="H24" i="4"/>
  <c r="N24" i="4" s="1"/>
  <c r="H25" i="4"/>
  <c r="N25" i="4" s="1"/>
  <c r="H26" i="4"/>
  <c r="N26" i="4" s="1"/>
  <c r="H27" i="4"/>
  <c r="N27" i="4" s="1"/>
  <c r="H28" i="4"/>
  <c r="N28" i="4" s="1"/>
  <c r="H29" i="4"/>
  <c r="N29" i="4" s="1"/>
  <c r="H30" i="4"/>
  <c r="N30" i="4" s="1"/>
  <c r="H31" i="4"/>
  <c r="N31" i="4" s="1"/>
  <c r="H32" i="4"/>
  <c r="N32" i="4" s="1"/>
  <c r="H7" i="4"/>
  <c r="N7" i="4" s="1"/>
  <c r="H8" i="4"/>
  <c r="N8" i="4" s="1"/>
  <c r="H9" i="4"/>
  <c r="N9" i="4" s="1"/>
  <c r="G7" i="4"/>
  <c r="F7" i="4" s="1"/>
  <c r="G8" i="4"/>
  <c r="F8" i="4" s="1"/>
  <c r="G9" i="4"/>
  <c r="G10" i="4"/>
  <c r="F10" i="4" s="1"/>
  <c r="G11" i="4"/>
  <c r="F11" i="4" s="1"/>
  <c r="G12" i="4"/>
  <c r="F12" i="4" s="1"/>
  <c r="G13" i="4"/>
  <c r="G14" i="4"/>
  <c r="F14" i="4" s="1"/>
  <c r="G15" i="4"/>
  <c r="F15" i="4" s="1"/>
  <c r="G16" i="4"/>
  <c r="G17" i="4"/>
  <c r="G18" i="4"/>
  <c r="F18" i="4" s="1"/>
  <c r="G19" i="4"/>
  <c r="F19" i="4" s="1"/>
  <c r="G20" i="4"/>
  <c r="F20" i="4" s="1"/>
  <c r="G21" i="4"/>
  <c r="G22" i="4"/>
  <c r="F22" i="4" s="1"/>
  <c r="G23" i="4"/>
  <c r="F23" i="4" s="1"/>
  <c r="G24" i="4"/>
  <c r="F24" i="4" s="1"/>
  <c r="G25" i="4"/>
  <c r="G26" i="4"/>
  <c r="F26" i="4" s="1"/>
  <c r="G27" i="4"/>
  <c r="F27" i="4" s="1"/>
  <c r="G28" i="4"/>
  <c r="F28" i="4" s="1"/>
  <c r="G29" i="4"/>
  <c r="G30" i="4"/>
  <c r="F30" i="4" s="1"/>
  <c r="G31" i="4"/>
  <c r="F31" i="4" s="1"/>
  <c r="G32" i="4"/>
  <c r="F32" i="4" s="1"/>
  <c r="F9" i="4"/>
  <c r="F13" i="4"/>
  <c r="F16" i="4"/>
  <c r="F17" i="4"/>
  <c r="F21" i="4"/>
  <c r="F25" i="4"/>
  <c r="F29" i="4"/>
  <c r="H6" i="4"/>
  <c r="N6" i="4" s="1"/>
  <c r="G6" i="4"/>
  <c r="H5" i="4"/>
  <c r="N5" i="4" s="1"/>
  <c r="G5" i="4"/>
  <c r="H4" i="4"/>
  <c r="N4" i="4" s="1"/>
  <c r="G4" i="4"/>
  <c r="H3" i="4"/>
  <c r="N3" i="4" s="1"/>
  <c r="G3" i="4"/>
  <c r="G32" i="5"/>
  <c r="O32" i="5" s="1"/>
  <c r="G31" i="5"/>
  <c r="O31" i="5" s="1"/>
  <c r="G30" i="5"/>
  <c r="O30" i="5" s="1"/>
  <c r="G29" i="5"/>
  <c r="O29" i="5" s="1"/>
  <c r="G28" i="5"/>
  <c r="O28" i="5" s="1"/>
  <c r="G27" i="5"/>
  <c r="O27" i="5" s="1"/>
  <c r="G26" i="5"/>
  <c r="O26" i="5" s="1"/>
  <c r="G25" i="5"/>
  <c r="O25" i="5" s="1"/>
  <c r="G24" i="5"/>
  <c r="O24" i="5" s="1"/>
  <c r="G23" i="5"/>
  <c r="O23" i="5" s="1"/>
  <c r="G22" i="5"/>
  <c r="O22" i="5" s="1"/>
  <c r="G21" i="5"/>
  <c r="O21" i="5" s="1"/>
  <c r="G20" i="5"/>
  <c r="O20" i="5" s="1"/>
  <c r="G19" i="5"/>
  <c r="O19" i="5" s="1"/>
  <c r="G18" i="5"/>
  <c r="O18" i="5" s="1"/>
  <c r="G17" i="5"/>
  <c r="O17" i="5" s="1"/>
  <c r="G16" i="5"/>
  <c r="O16" i="5" s="1"/>
  <c r="G15" i="5"/>
  <c r="O15" i="5" s="1"/>
  <c r="G14" i="5"/>
  <c r="O14" i="5" s="1"/>
  <c r="G13" i="5"/>
  <c r="O13" i="5" s="1"/>
  <c r="G12" i="5"/>
  <c r="O12" i="5" s="1"/>
  <c r="G11" i="5"/>
  <c r="O11" i="5" s="1"/>
  <c r="G10" i="5"/>
  <c r="O10" i="5" s="1"/>
  <c r="G9" i="5"/>
  <c r="O9" i="5" s="1"/>
  <c r="G8" i="5"/>
  <c r="O8" i="5" s="1"/>
  <c r="G7" i="5"/>
  <c r="O7" i="5" s="1"/>
  <c r="G6" i="5"/>
  <c r="O6" i="5" s="1"/>
  <c r="G5" i="5"/>
  <c r="O5" i="5" s="1"/>
  <c r="G4" i="5"/>
  <c r="O4" i="5" s="1"/>
  <c r="G3" i="5"/>
  <c r="O3" i="5" s="1"/>
  <c r="V22" i="1" l="1"/>
  <c r="W22" i="1" s="1"/>
  <c r="V25" i="1"/>
  <c r="W25" i="1" s="1"/>
  <c r="V26" i="1"/>
  <c r="W26" i="1" s="1"/>
  <c r="V20" i="1"/>
  <c r="W20" i="1" s="1"/>
  <c r="V21" i="1"/>
  <c r="W21" i="1" s="1"/>
  <c r="V18" i="1"/>
  <c r="W18" i="1" s="1"/>
  <c r="V19" i="1"/>
  <c r="W19" i="1" s="1"/>
  <c r="V27" i="1"/>
  <c r="W27" i="1" s="1"/>
  <c r="V23" i="1"/>
  <c r="W23" i="1" s="1"/>
  <c r="V3" i="1"/>
  <c r="W3" i="1" s="1"/>
  <c r="F32" i="5"/>
  <c r="F31" i="5"/>
  <c r="F30" i="5"/>
  <c r="F29" i="5"/>
  <c r="F28" i="5"/>
  <c r="F27" i="5"/>
  <c r="F26" i="5"/>
  <c r="F25" i="5"/>
  <c r="F24" i="5"/>
  <c r="F23" i="5"/>
  <c r="F22" i="5"/>
  <c r="F21" i="5"/>
  <c r="F20" i="5"/>
  <c r="F19" i="5"/>
  <c r="F18" i="5"/>
  <c r="F17" i="5"/>
  <c r="F16" i="5"/>
  <c r="F15" i="5"/>
  <c r="F14" i="5"/>
  <c r="F13" i="5"/>
  <c r="F12" i="5"/>
  <c r="F11" i="5"/>
  <c r="F10" i="5"/>
  <c r="F9" i="5"/>
  <c r="F8" i="5"/>
  <c r="F7" i="5"/>
  <c r="F6" i="5"/>
  <c r="F5" i="5"/>
  <c r="F4" i="5"/>
  <c r="N4" i="5" l="1"/>
  <c r="N5" i="5"/>
  <c r="N6" i="5"/>
  <c r="N8" i="5"/>
  <c r="N9" i="5"/>
  <c r="N11" i="5"/>
  <c r="N12" i="5"/>
  <c r="N13" i="5"/>
  <c r="N16" i="5"/>
  <c r="N17" i="5"/>
  <c r="N19" i="5"/>
  <c r="N24" i="5"/>
  <c r="N25" i="5"/>
  <c r="N26" i="5"/>
  <c r="N27" i="5"/>
  <c r="N28" i="5"/>
  <c r="N29" i="5"/>
  <c r="N31" i="5"/>
  <c r="N32" i="5"/>
  <c r="N3" i="5"/>
  <c r="N7" i="5"/>
  <c r="N10" i="5"/>
  <c r="N14" i="5"/>
  <c r="N15" i="5"/>
  <c r="N18" i="5"/>
  <c r="N22" i="5"/>
  <c r="N23" i="5"/>
  <c r="N30" i="5"/>
  <c r="N20" i="5"/>
  <c r="N21" i="5"/>
  <c r="A7" i="5"/>
  <c r="A8" i="5"/>
  <c r="A9" i="5"/>
  <c r="A10" i="5"/>
  <c r="A11" i="5"/>
  <c r="A12" i="5"/>
  <c r="A13" i="5"/>
  <c r="A14" i="5"/>
  <c r="A15" i="5"/>
  <c r="A16" i="5"/>
  <c r="A17" i="5"/>
  <c r="A18" i="5"/>
  <c r="A19" i="5"/>
  <c r="A20" i="5"/>
  <c r="A21" i="5"/>
  <c r="A22" i="5"/>
  <c r="A23" i="5"/>
  <c r="A24" i="5"/>
  <c r="A25" i="5"/>
  <c r="A26" i="5"/>
  <c r="A27" i="5"/>
  <c r="A28" i="5"/>
  <c r="A29" i="5"/>
  <c r="A30" i="5"/>
  <c r="A31" i="5"/>
  <c r="A32" i="5"/>
  <c r="A5" i="5"/>
  <c r="A6" i="5"/>
  <c r="M10" i="4" l="1"/>
  <c r="M11" i="4"/>
  <c r="M12" i="4"/>
  <c r="M14" i="4"/>
  <c r="M15" i="4"/>
  <c r="M16" i="4"/>
  <c r="M17" i="4"/>
  <c r="M18" i="4"/>
  <c r="M19" i="4"/>
  <c r="M13" i="4"/>
  <c r="A32" i="4"/>
  <c r="A31" i="4"/>
  <c r="A30" i="4"/>
  <c r="A29" i="4"/>
  <c r="A28" i="4"/>
  <c r="A27" i="4"/>
  <c r="A26" i="4"/>
  <c r="A25" i="4"/>
  <c r="A24" i="4"/>
  <c r="A23" i="4"/>
  <c r="A22" i="4"/>
  <c r="A21" i="4"/>
  <c r="A20" i="4"/>
  <c r="A19" i="4"/>
  <c r="A18" i="4"/>
  <c r="A17" i="4"/>
  <c r="A16" i="4"/>
  <c r="A15" i="4"/>
  <c r="A14" i="4"/>
  <c r="A13" i="4"/>
  <c r="A12" i="4"/>
  <c r="A11" i="4"/>
  <c r="A10" i="4"/>
  <c r="A9" i="4"/>
  <c r="A8" i="4"/>
  <c r="A7" i="4"/>
  <c r="A6" i="4"/>
  <c r="A5" i="4"/>
  <c r="M20" i="4"/>
  <c r="M21" i="4"/>
  <c r="M22" i="4"/>
  <c r="M23" i="4"/>
  <c r="M24" i="4"/>
  <c r="M25" i="4"/>
  <c r="M26" i="4"/>
  <c r="M27" i="4"/>
  <c r="M28" i="4"/>
  <c r="M29" i="4"/>
  <c r="M30" i="4"/>
  <c r="M31" i="4"/>
  <c r="N17" i="1"/>
  <c r="N18" i="1"/>
  <c r="N19" i="1"/>
  <c r="N20" i="1"/>
  <c r="N21" i="1"/>
  <c r="N22" i="1"/>
  <c r="N23" i="1"/>
  <c r="N24" i="1"/>
  <c r="N25" i="1"/>
  <c r="N26" i="1"/>
  <c r="N27" i="1"/>
  <c r="N28" i="1"/>
  <c r="N29" i="1"/>
  <c r="N30" i="1"/>
  <c r="N31" i="1"/>
  <c r="I6" i="1"/>
  <c r="I7" i="1"/>
  <c r="I8" i="1"/>
  <c r="I9" i="1"/>
  <c r="I10" i="1"/>
  <c r="I11" i="1"/>
  <c r="I12" i="1"/>
  <c r="I13" i="1"/>
  <c r="I14" i="1"/>
  <c r="I15" i="1"/>
  <c r="I16" i="1"/>
  <c r="I17" i="1"/>
  <c r="I18" i="1"/>
  <c r="I19" i="1"/>
  <c r="I20" i="1"/>
  <c r="I21" i="1"/>
  <c r="I22" i="1"/>
  <c r="I23" i="1"/>
  <c r="I24" i="1"/>
  <c r="I25" i="1"/>
  <c r="I26" i="1"/>
  <c r="I27" i="1"/>
  <c r="I28" i="1"/>
  <c r="I29" i="1"/>
  <c r="I30" i="1"/>
  <c r="I31" i="1"/>
  <c r="C4" i="8"/>
  <c r="B3" i="5" l="1"/>
  <c r="B7" i="5" s="1"/>
  <c r="B3" i="6"/>
  <c r="B3" i="7"/>
  <c r="B3" i="4"/>
  <c r="B32" i="4" s="1"/>
  <c r="B18" i="5"/>
  <c r="B12" i="5"/>
  <c r="B29" i="5"/>
  <c r="B22" i="5"/>
  <c r="B26" i="5"/>
  <c r="B11" i="5"/>
  <c r="C12" i="8"/>
  <c r="B3" i="1"/>
  <c r="B17" i="5"/>
  <c r="B23" i="5"/>
  <c r="B30" i="5" l="1"/>
  <c r="B5" i="5"/>
  <c r="B27" i="5"/>
  <c r="B21" i="5"/>
  <c r="B16" i="5"/>
  <c r="B6" i="5"/>
  <c r="B28" i="5"/>
  <c r="B20" i="5"/>
  <c r="B19" i="1"/>
  <c r="B23" i="1"/>
  <c r="B27" i="1"/>
  <c r="B31" i="1"/>
  <c r="B25" i="1"/>
  <c r="B22" i="1"/>
  <c r="B30" i="1"/>
  <c r="B20" i="1"/>
  <c r="B24" i="1"/>
  <c r="B28" i="1"/>
  <c r="B32" i="1"/>
  <c r="B21" i="1"/>
  <c r="B29" i="1"/>
  <c r="B26" i="1"/>
  <c r="B8" i="5"/>
  <c r="B10" i="5"/>
  <c r="B32" i="5"/>
  <c r="B15" i="5"/>
  <c r="B9" i="5"/>
  <c r="B14" i="5"/>
  <c r="B24" i="5"/>
  <c r="B19" i="5"/>
  <c r="B13" i="5"/>
  <c r="B31" i="5"/>
  <c r="B25" i="5"/>
  <c r="B28" i="4"/>
  <c r="B23" i="4"/>
  <c r="B18" i="4"/>
  <c r="B12" i="4"/>
  <c r="B25" i="4"/>
  <c r="B8" i="4"/>
  <c r="B24" i="4"/>
  <c r="B19" i="4"/>
  <c r="B17" i="4"/>
  <c r="B7" i="4"/>
  <c r="B30" i="4"/>
  <c r="B14" i="4"/>
  <c r="B9" i="4"/>
  <c r="B29" i="4"/>
  <c r="B20" i="4"/>
  <c r="B31" i="4"/>
  <c r="B15" i="4"/>
  <c r="B26" i="4"/>
  <c r="B10" i="4"/>
  <c r="B21" i="4"/>
  <c r="B13" i="4"/>
  <c r="B16" i="4"/>
  <c r="B27" i="4"/>
  <c r="B11" i="4"/>
  <c r="B22" i="4"/>
  <c r="B6" i="4"/>
  <c r="B5" i="4"/>
  <c r="N32" i="1"/>
  <c r="N16" i="1"/>
  <c r="N15" i="1"/>
  <c r="N14" i="1"/>
  <c r="N13" i="1"/>
  <c r="N12" i="1"/>
  <c r="N11" i="1"/>
  <c r="N10" i="1"/>
  <c r="N9" i="1"/>
  <c r="N8" i="1"/>
  <c r="N7" i="1"/>
  <c r="N6" i="1"/>
  <c r="N5" i="1"/>
  <c r="N4" i="1"/>
  <c r="K5" i="4" l="1"/>
  <c r="K4" i="4"/>
  <c r="M6" i="4" l="1"/>
  <c r="M4" i="4"/>
  <c r="M5" i="4"/>
  <c r="M7" i="4"/>
  <c r="M8" i="4"/>
  <c r="M9" i="4"/>
  <c r="M32" i="4"/>
  <c r="M3" i="4"/>
  <c r="F5" i="4"/>
  <c r="F6" i="4"/>
  <c r="C15" i="8" l="1"/>
  <c r="C18" i="8"/>
  <c r="C17" i="8"/>
  <c r="L4" i="5" l="1"/>
  <c r="L5" i="5"/>
  <c r="B4" i="5"/>
  <c r="A4" i="5"/>
  <c r="C16" i="8" l="1"/>
  <c r="B4" i="4"/>
  <c r="A4" i="4"/>
  <c r="A14" i="1"/>
  <c r="B14" i="1"/>
  <c r="C14" i="1"/>
  <c r="A15" i="1"/>
  <c r="B15" i="1"/>
  <c r="C15" i="1"/>
  <c r="A16" i="1"/>
  <c r="B16" i="1"/>
  <c r="C16" i="1"/>
  <c r="A17" i="1"/>
  <c r="B17" i="1"/>
  <c r="A28" i="1"/>
  <c r="A29" i="1"/>
  <c r="A30" i="1"/>
  <c r="A31" i="1"/>
  <c r="I32" i="1"/>
  <c r="I4" i="1"/>
  <c r="I5" i="1"/>
  <c r="I3" i="1"/>
  <c r="F3" i="4" s="1"/>
  <c r="Q4" i="1" l="1"/>
  <c r="F4" i="4"/>
  <c r="T30" i="1"/>
  <c r="S30" i="1"/>
  <c r="U30" i="1"/>
  <c r="S31" i="1"/>
  <c r="T31" i="1"/>
  <c r="U31" i="1"/>
  <c r="S17" i="1"/>
  <c r="U17" i="1"/>
  <c r="T17" i="1"/>
  <c r="U28" i="1"/>
  <c r="T28" i="1"/>
  <c r="S28" i="1"/>
  <c r="T14" i="1"/>
  <c r="U14" i="1"/>
  <c r="S14" i="1"/>
  <c r="U16" i="1"/>
  <c r="T16" i="1"/>
  <c r="S16" i="1"/>
  <c r="U29" i="1"/>
  <c r="S29" i="1"/>
  <c r="T29" i="1"/>
  <c r="S15" i="1"/>
  <c r="T15" i="1"/>
  <c r="U15" i="1"/>
  <c r="Q3" i="1"/>
  <c r="P3" i="1" s="1"/>
  <c r="F3" i="5"/>
  <c r="C12" i="1"/>
  <c r="B12" i="1"/>
  <c r="A12" i="1"/>
  <c r="C10" i="1"/>
  <c r="B10" i="1"/>
  <c r="A10" i="1"/>
  <c r="C8" i="1"/>
  <c r="B8" i="1"/>
  <c r="A8" i="1"/>
  <c r="C6" i="1"/>
  <c r="B6" i="1"/>
  <c r="A6" i="1"/>
  <c r="C4" i="1"/>
  <c r="B4" i="1"/>
  <c r="A4" i="1"/>
  <c r="V14" i="1" l="1"/>
  <c r="W14" i="1" s="1"/>
  <c r="V30" i="1"/>
  <c r="W30" i="1" s="1"/>
  <c r="V28" i="1"/>
  <c r="W28" i="1" s="1"/>
  <c r="V16" i="1"/>
  <c r="W16" i="1" s="1"/>
  <c r="U12" i="1"/>
  <c r="T12" i="1"/>
  <c r="S12" i="1"/>
  <c r="V29" i="1"/>
  <c r="W29" i="1" s="1"/>
  <c r="T10" i="1"/>
  <c r="S10" i="1"/>
  <c r="U10" i="1"/>
  <c r="V15" i="1"/>
  <c r="W15" i="1" s="1"/>
  <c r="U8" i="1"/>
  <c r="T8" i="1"/>
  <c r="S8" i="1"/>
  <c r="V17" i="1"/>
  <c r="W17" i="1" s="1"/>
  <c r="V31" i="1"/>
  <c r="W31" i="1" s="1"/>
  <c r="P4" i="1"/>
  <c r="A32" i="1"/>
  <c r="C13" i="1"/>
  <c r="B13" i="1"/>
  <c r="A13" i="1"/>
  <c r="C11" i="1"/>
  <c r="B11" i="1"/>
  <c r="A11" i="1"/>
  <c r="C9" i="1"/>
  <c r="B9" i="1"/>
  <c r="A9" i="1"/>
  <c r="C7" i="1"/>
  <c r="B7" i="1"/>
  <c r="A7" i="1"/>
  <c r="B5" i="1"/>
  <c r="A5" i="1"/>
  <c r="C5" i="1"/>
  <c r="S11" i="1" l="1"/>
  <c r="U11" i="1"/>
  <c r="T11" i="1"/>
  <c r="S7" i="1"/>
  <c r="T7" i="1"/>
  <c r="U7" i="1"/>
  <c r="U32" i="1"/>
  <c r="T32" i="1"/>
  <c r="S32" i="1"/>
  <c r="U6" i="1"/>
  <c r="T6" i="1"/>
  <c r="S6" i="1"/>
  <c r="U9" i="1"/>
  <c r="T9" i="1"/>
  <c r="S9" i="1"/>
  <c r="U13" i="1"/>
  <c r="T13" i="1"/>
  <c r="S13" i="1"/>
  <c r="V8" i="1"/>
  <c r="W8" i="1" s="1"/>
  <c r="Q9" i="1" s="1"/>
  <c r="P9" i="1" s="1"/>
  <c r="V10" i="1"/>
  <c r="W10" i="1" s="1"/>
  <c r="V12" i="1"/>
  <c r="W12" i="1" s="1"/>
  <c r="S4" i="1"/>
  <c r="U4" i="1"/>
  <c r="T4" i="1"/>
  <c r="V11" i="1" l="1"/>
  <c r="W11" i="1" s="1"/>
  <c r="V32" i="1"/>
  <c r="W32" i="1" s="1"/>
  <c r="V4" i="1"/>
  <c r="W4" i="1" s="1"/>
  <c r="Q5" i="1" s="1"/>
  <c r="P5" i="1" s="1"/>
  <c r="V6" i="1"/>
  <c r="W6" i="1" s="1"/>
  <c r="Q7" i="1" s="1"/>
  <c r="P7" i="1" s="1"/>
  <c r="V7" i="1"/>
  <c r="W7" i="1" s="1"/>
  <c r="Q8" i="1" s="1"/>
  <c r="P8" i="1" s="1"/>
  <c r="V9" i="1"/>
  <c r="W9" i="1" s="1"/>
  <c r="V13" i="1"/>
  <c r="W13" i="1" s="1"/>
  <c r="S5" i="1"/>
  <c r="U5" i="1"/>
  <c r="T5" i="1"/>
  <c r="V5" i="1" l="1"/>
  <c r="W5" i="1" s="1"/>
  <c r="Q6" i="1" s="1"/>
  <c r="P6" i="1" s="1"/>
  <c r="C13" i="8" s="1"/>
  <c r="C14" i="8" l="1"/>
</calcChain>
</file>

<file path=xl/sharedStrings.xml><?xml version="1.0" encoding="utf-8"?>
<sst xmlns="http://schemas.openxmlformats.org/spreadsheetml/2006/main" count="309" uniqueCount="103">
  <si>
    <t>Περίοδος</t>
  </si>
  <si>
    <t>2ο Εξάμηνο</t>
  </si>
  <si>
    <t>Επίπεδο</t>
  </si>
  <si>
    <t>Επικράτεια</t>
  </si>
  <si>
    <t>Περιφέρεια</t>
  </si>
  <si>
    <t>Νομός</t>
  </si>
  <si>
    <t>Δήμος</t>
  </si>
  <si>
    <t>1ο Εξάμηνο</t>
  </si>
  <si>
    <t>Πάροχος</t>
  </si>
  <si>
    <t>Πάροχοι</t>
  </si>
  <si>
    <t>OTE</t>
  </si>
  <si>
    <t>Σημειώσεις Παρόχου</t>
  </si>
  <si>
    <t>KPI-CODE</t>
  </si>
  <si>
    <t>Μέσο</t>
  </si>
  <si>
    <t>URL</t>
  </si>
  <si>
    <t>Υπηρεσία</t>
  </si>
  <si>
    <t>Λήψη παραγγελιών ή/και παροχή πληροφοριών/βοήθειας</t>
  </si>
  <si>
    <t>Βλαβοληψία</t>
  </si>
  <si>
    <t>Στοιχεία μέσου</t>
  </si>
  <si>
    <t>Είδος κλήσης</t>
  </si>
  <si>
    <t>Αστική</t>
  </si>
  <si>
    <t>Υπεραστική</t>
  </si>
  <si>
    <t>Χρέωση με ΦΠΑ (€)</t>
  </si>
  <si>
    <t>H01</t>
  </si>
  <si>
    <t>H02</t>
  </si>
  <si>
    <t>Αριθμός Γραμμής</t>
  </si>
  <si>
    <t>Έτος</t>
  </si>
  <si>
    <t>Άλλη</t>
  </si>
  <si>
    <t>Εξάμηνο</t>
  </si>
  <si>
    <t>Μέσος χρόνος απόκρισης γραμμών υπηρεσιών εξυπηρέτησης τελικών χρηστών</t>
  </si>
  <si>
    <t>Χρόνος εντός του οποίου απαντάται το 95% των ταχύτερα απαντημένων κλήσεων</t>
  </si>
  <si>
    <t>H04</t>
  </si>
  <si>
    <t>H05</t>
  </si>
  <si>
    <t>H03</t>
  </si>
  <si>
    <t>Ημερ/νία έναρξης μετρήσεων</t>
  </si>
  <si>
    <t>Ημερ/νία λήξης μετρήσεων</t>
  </si>
  <si>
    <t>ΕΛΕΓΧΟΣ ΟΡΘΟΤΗΤΑΣ:</t>
  </si>
  <si>
    <t>Υποβολή</t>
  </si>
  <si>
    <t>ΝΑΙ</t>
  </si>
  <si>
    <t>ΟΧΙ</t>
  </si>
  <si>
    <t>ΕΛΕΓΧΟΣ ΟΡΘΟΤΗΤΑΣ</t>
  </si>
  <si>
    <t>Είδος μέτρησης</t>
  </si>
  <si>
    <t>Include</t>
  </si>
  <si>
    <t>Ωράριο λειτουργίας</t>
  </si>
  <si>
    <t>ΠΑΝΕΛΛΑΔΙΚΑ</t>
  </si>
  <si>
    <t>KPIcode</t>
  </si>
  <si>
    <t>Operator</t>
  </si>
  <si>
    <t>MeasurementArea</t>
  </si>
  <si>
    <t>Service</t>
  </si>
  <si>
    <t>ServiceLine</t>
  </si>
  <si>
    <t>NoUse</t>
  </si>
  <si>
    <t>Notes</t>
  </si>
  <si>
    <t>LatestUpdate</t>
  </si>
  <si>
    <t>ServiceValue</t>
  </si>
  <si>
    <t>ServiceCost</t>
  </si>
  <si>
    <t>WorkingHours</t>
  </si>
  <si>
    <t>NotAnsweredCallsPercentage</t>
  </si>
  <si>
    <t>BillErrorsComplains</t>
  </si>
  <si>
    <t>PercentageOfComplainsServed</t>
  </si>
  <si>
    <t>ΕΛΕΓΧΟΣ ΟΡΘΟΤΗΤΑΣ ΔΠ H01:</t>
  </si>
  <si>
    <t>ΕΛΕΓΧΟΣ ΟΡΘΟΤΗΤΑΣ ΔΠ H02:</t>
  </si>
  <si>
    <t>ΕΛΕΓΧΟΣ ΟΡΘΟΤΗΤΑΣ ΔΠ H03:</t>
  </si>
  <si>
    <t>ΕΛΕΓΧΟΣ ΟΡΘΟΤΗΤΑΣ ΔΠ H04:</t>
  </si>
  <si>
    <t>ΕΛΕΓΧΟΣ ΟΡΘΟΤΗΤΑΣ ΔΠ H05:</t>
  </si>
  <si>
    <t>Πάροχος (εκτός λίστας):</t>
  </si>
  <si>
    <r>
      <t xml:space="preserve">Άλλη Υπηρεσία
</t>
    </r>
    <r>
      <rPr>
        <b/>
        <sz val="9"/>
        <color rgb="FFC00000"/>
        <rFont val="Calibri"/>
        <family val="2"/>
        <charset val="161"/>
        <scheme val="minor"/>
      </rPr>
      <t>(Συμπληρώνεται μόνο αν επιλεγεί 'Άλλη' στις Βασικές υπηρεσίες)</t>
    </r>
  </si>
  <si>
    <t>Σφάλματα</t>
  </si>
  <si>
    <r>
      <t xml:space="preserve">Ποσοστό αναπάντητων κλήσεων  (%)
</t>
    </r>
    <r>
      <rPr>
        <b/>
        <sz val="9"/>
        <color rgb="FFC00000"/>
        <rFont val="Calibri"/>
        <family val="2"/>
        <charset val="161"/>
        <scheme val="minor"/>
      </rPr>
      <t>(αριθμητική τιμή με 2 δεκαδικά)</t>
    </r>
  </si>
  <si>
    <r>
      <t xml:space="preserve">Ημερ/νία τελευταίας ενημέρωσης
</t>
    </r>
    <r>
      <rPr>
        <b/>
        <sz val="9"/>
        <color rgb="FFC00000"/>
        <rFont val="Calibri"/>
        <family val="2"/>
        <charset val="161"/>
        <scheme val="minor"/>
      </rPr>
      <t>(μορφή ΗΗ/ΜΜ/ΕΕΕΕ)</t>
    </r>
  </si>
  <si>
    <r>
      <t xml:space="preserve">Μέσος χρόνος απόκρισης γραμμών υπηρεσιών εξυπηρέτησης τελικών χρηστών
(sec)
</t>
    </r>
    <r>
      <rPr>
        <b/>
        <sz val="9"/>
        <color rgb="FFC00000"/>
        <rFont val="Calibri"/>
        <family val="2"/>
        <charset val="161"/>
        <scheme val="minor"/>
      </rPr>
      <t>(Ακέραια αριθμητική τιμή)</t>
    </r>
  </si>
  <si>
    <r>
      <t xml:space="preserve">Χρόνος εντός του οποίου απαντάται το 95% των ταχύτερα απαντημένων κλήσεων
(sec)
</t>
    </r>
    <r>
      <rPr>
        <b/>
        <sz val="9"/>
        <color rgb="FFC00000"/>
        <rFont val="Calibri"/>
        <family val="2"/>
        <charset val="161"/>
        <scheme val="minor"/>
      </rPr>
      <t>(Ακέραια αριθμητική τιμή)</t>
    </r>
  </si>
  <si>
    <t>Time50</t>
  </si>
  <si>
    <t>Time95</t>
  </si>
  <si>
    <r>
      <t xml:space="preserve">Ποσοστό εξυπηρέτησης παραπόνων τελικών χρηστών (%)
</t>
    </r>
    <r>
      <rPr>
        <b/>
        <sz val="9"/>
        <color rgb="FFC00000"/>
        <rFont val="Calibri"/>
        <family val="2"/>
        <charset val="161"/>
        <scheme val="minor"/>
      </rPr>
      <t>(αριθμητική τιμή με 2 δεκαδικά)</t>
    </r>
  </si>
  <si>
    <r>
      <t xml:space="preserve">Ποσοστό παραπόνων ορθότητας λογαριασμού (%)
</t>
    </r>
    <r>
      <rPr>
        <b/>
        <sz val="9"/>
        <color rgb="FFC00000"/>
        <rFont val="Calibri"/>
        <family val="2"/>
        <charset val="161"/>
        <scheme val="minor"/>
      </rPr>
      <t>(αριθμητική τιμή με 2 δεκαδικά)</t>
    </r>
  </si>
  <si>
    <t>Τηλέφωνο</t>
  </si>
  <si>
    <t>Fax</t>
  </si>
  <si>
    <t>Email</t>
  </si>
  <si>
    <t>Orchard_Measurement_Id</t>
  </si>
  <si>
    <t>Orchard_Route_Title</t>
  </si>
  <si>
    <t>ΠΕΡΙΟΧΗ</t>
  </si>
  <si>
    <r>
      <t xml:space="preserve">Βασικές Υπηρεσίες
</t>
    </r>
    <r>
      <rPr>
        <b/>
        <sz val="9"/>
        <color rgb="FFC00000"/>
        <rFont val="Calibri"/>
        <family val="2"/>
        <charset val="161"/>
        <scheme val="minor"/>
      </rPr>
      <t>(Αν αφεθεί κενό δεν απαιτείται συμπλήρωση των άλλων στοιχείων της γραμμής)</t>
    </r>
  </si>
  <si>
    <t>Στοιχεία Μέτρησης</t>
  </si>
  <si>
    <t>COSMOTE</t>
  </si>
  <si>
    <t>CYTA</t>
  </si>
  <si>
    <t>FORTHNET</t>
  </si>
  <si>
    <t>VODAFONE</t>
  </si>
  <si>
    <t>WIND</t>
  </si>
  <si>
    <t>ServiceWay</t>
  </si>
  <si>
    <t/>
  </si>
  <si>
    <t>Τελευταία έκδοση Excel: 5/6/2020</t>
  </si>
  <si>
    <t>Λήψη παραγγελιών ή/και παροχή πληροφοριών/βοήθειας Οικιακών Πελατών ΟΤΕ - Θέματα πωλήσεων</t>
  </si>
  <si>
    <t>Παροχή πληροφοριών/βοήθειας Οικιακών Πελατών ΟΤΕ - Θέματα τιμολόγησης</t>
  </si>
  <si>
    <t>Βλαβοληψία Οικιακών Πελατών ΟΤΕ</t>
  </si>
  <si>
    <t>Ατελώς</t>
  </si>
  <si>
    <t>Δευτέρα – Κυριακή: 08:00 - 23:00</t>
  </si>
  <si>
    <t>Δευτέρα - Κυριακή: 00:00 - 24:00</t>
  </si>
  <si>
    <t>Δευτέρα - Παρασκευή: 09:00 - 22:00 &amp; Σάββατο: 09:00 - 21:00</t>
  </si>
  <si>
    <t>H χρέωση των αστικών και των υπεραστικών κλήσεων είναι 0,07 € ανά λεπτό συμπεριλαμβανομένου ΦΠΑ 24%.
Η χρέωση είναι ενιαία για όλες τις ημέρες και ώρες της εβδομάδας. Τυχόν κλάσμα του
λεπτού λογίζεται ως ακέραιο λεπτό</t>
  </si>
  <si>
    <t>Δευτέρα - Παρασκευή πλην επίσημων αργιών : 09:00 - 17:00</t>
  </si>
  <si>
    <t>Τηλέφωνο 13888: Εξυπηρέτηση / Βλαβοληψία Οικιακών Πελατών ΟΤΕ. 
Ο αριθμός κλήσης 13888 στο κελί Κ3 αφορά τις Πωλήσεις (Sales), στο κελί Κ4 αφορά την Τιμολόγηση (Billing), ενώ στο κελί Κ5αφορά την Βλαβοληψία (Technical)                                                                                                                                                                                          
Τηλέφωνο 13818: Εξυπηρέτηση / Βλαβοληψία Επιχειρησιακών Πελατών ΟΤΕ   
Τηλέφωνο 1305: Εξυπηρέτηση Ενημέρωσης Εκπρόθεσμων Οφειλών Πελατών ΟΤΕ</t>
  </si>
  <si>
    <t>Οι ακέραιες τιμές στα κελιά Η3, J3 αφορούν τις Πωλήσεις (Sales), οι ακέραιες τιμές στα κελιά H4, J4 αφορούν την Τιμολόγηση (Billing), οι ακέραιες τιμές στα κελιά H5, J5 αφορούν την Βλαβοληψία (Technical).</t>
  </si>
  <si>
    <t>Το ποσοστό αναπάντητων κλήσεων στο κελί Ι3 αφορά τις Πωλήσεις (Sales), το αναγραφόμενο ποσοστό στο κελί Ι4 αφορά την Τιμολόγηση (Billing), ενώ το αναγραφόμενο ποσοστό στο κελί Ι5 αφορά την Βλαβοληψία (Technical)</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</si>
</sst>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dd/mm/yyyy;@"/>
    <numFmt numFmtId="165" formatCode="dd/mm/yyyy"/>
  </numFmts>
  <fonts count="8" x14ac:knownFonts="1">
    <font>
      <sz val="11"/>
      <color theme="1"/>
      <name val="Calibri"/>
      <family val="2"/>
      <charset val="161"/>
      <scheme val="minor"/>
    </font>
    <font>
      <b/>
      <sz val="11"/>
      <color theme="1"/>
      <name val="Calibri"/>
      <family val="2"/>
      <charset val="161"/>
      <scheme val="minor"/>
    </font>
    <font>
      <b/>
      <sz val="11"/>
      <color theme="5" tint="-0.499984740745262"/>
      <name val="Calibri"/>
      <family val="2"/>
      <charset val="161"/>
      <scheme val="minor"/>
    </font>
    <font>
      <sz val="10"/>
      <name val="Arial"/>
      <family val="2"/>
      <charset val="161"/>
    </font>
    <font>
      <sz val="11"/>
      <color theme="0" tint="-4.9989318521683403E-2"/>
      <name val="Calibri"/>
      <family val="2"/>
      <charset val="161"/>
      <scheme val="minor"/>
    </font>
    <font>
      <sz val="14"/>
      <color theme="1"/>
      <name val="Calibri"/>
      <family val="2"/>
      <charset val="161"/>
      <scheme val="minor"/>
    </font>
    <font>
      <b/>
      <sz val="9"/>
      <color rgb="FFC00000"/>
      <name val="Calibri"/>
      <family val="2"/>
      <charset val="161"/>
      <scheme val="minor"/>
    </font>
    <font>
      <sz val="11"/>
      <color theme="0"/>
      <name val="Calibri"/>
      <family val="2"/>
      <charset val="161"/>
      <scheme val="minor"/>
    </font>
  </fonts>
  <fills count="7">
    <fill>
      <patternFill patternType="none"/>
    </fill>
    <fill>
      <patternFill patternType="gray125"/>
    </fill>
    <fill>
      <patternFill patternType="solid">
        <fgColor theme="7" tint="0.79998168889431442"/>
        <bgColor indexed="64"/>
      </patternFill>
    </fill>
    <fill>
      <patternFill patternType="solid">
        <fgColor theme="0" tint="-4.9989318521683403E-2"/>
        <bgColor indexed="64"/>
      </patternFill>
    </fill>
    <fill>
      <patternFill patternType="solid">
        <fgColor theme="0"/>
        <bgColor indexed="64"/>
      </patternFill>
    </fill>
    <fill>
      <patternFill patternType="solid">
        <fgColor theme="1" tint="0.34998626667073579"/>
        <bgColor indexed="64"/>
      </patternFill>
    </fill>
    <fill>
      <patternFill patternType="solid">
        <fgColor theme="0" tint="-0.14999847407452621"/>
        <bgColor indexed="64"/>
      </patternFill>
    </fill>
  </fills>
  <borders count="41">
    <border>
      <left/>
      <right/>
      <top/>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double">
        <color indexed="64"/>
      </top>
      <bottom style="thin">
        <color indexed="64"/>
      </bottom>
      <diagonal/>
    </border>
    <border>
      <left style="medium">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thin">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double">
        <color indexed="64"/>
      </bottom>
      <diagonal/>
    </border>
    <border>
      <left style="medium">
        <color indexed="64"/>
      </left>
      <right style="medium">
        <color indexed="64"/>
      </right>
      <top/>
      <bottom style="medium">
        <color indexed="64"/>
      </bottom>
      <diagonal/>
    </border>
    <border>
      <left style="thin">
        <color indexed="64"/>
      </left>
      <right/>
      <top style="medium">
        <color indexed="64"/>
      </top>
      <bottom style="double">
        <color indexed="64"/>
      </bottom>
      <diagonal/>
    </border>
    <border>
      <left style="thin">
        <color indexed="64"/>
      </left>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medium">
        <color indexed="64"/>
      </top>
      <bottom style="double">
        <color indexed="64"/>
      </bottom>
      <diagonal/>
    </border>
    <border>
      <left style="thin">
        <color indexed="64"/>
      </left>
      <right style="thin">
        <color indexed="64"/>
      </right>
      <top style="double">
        <color indexed="64"/>
      </top>
      <bottom/>
      <diagonal/>
    </border>
  </borders>
  <cellStyleXfs count="3">
    <xf numFmtId="0" fontId="0" fillId="0" borderId="0"/>
    <xf numFmtId="0" fontId="3" fillId="0" borderId="0"/>
    <xf numFmtId="0" fontId="3" fillId="0" borderId="0"/>
  </cellStyleXfs>
  <cellXfs count="118">
    <xf numFmtId="0" fontId="0" fillId="0" borderId="0" xfId="0"/>
    <xf numFmtId="0" fontId="1" fillId="0" borderId="0" xfId="0" applyFont="1"/>
    <xf numFmtId="0" fontId="2" fillId="2" borderId="1" xfId="0" applyFont="1" applyFill="1" applyBorder="1" applyAlignment="1">
      <alignment vertical="top" wrapText="1"/>
    </xf>
    <xf numFmtId="0" fontId="2" fillId="2" borderId="2" xfId="0" applyFont="1" applyFill="1" applyBorder="1" applyAlignment="1">
      <alignment vertical="top" wrapText="1"/>
    </xf>
    <xf numFmtId="164" fontId="4" fillId="3" borderId="0" xfId="0" applyNumberFormat="1" applyFont="1" applyFill="1" applyBorder="1" applyAlignment="1">
      <alignment horizontal="left" vertical="top"/>
    </xf>
    <xf numFmtId="164" fontId="4" fillId="3" borderId="9" xfId="0" applyNumberFormat="1" applyFont="1" applyFill="1" applyBorder="1" applyAlignment="1">
      <alignment horizontal="left" vertical="top"/>
    </xf>
    <xf numFmtId="164" fontId="4" fillId="3" borderId="11" xfId="0" applyNumberFormat="1" applyFont="1" applyFill="1" applyBorder="1" applyAlignment="1">
      <alignment horizontal="left" vertical="top"/>
    </xf>
    <xf numFmtId="0" fontId="0" fillId="0" borderId="14" xfId="0" applyBorder="1" applyAlignment="1">
      <alignment horizontal="left" vertical="top"/>
    </xf>
    <xf numFmtId="0" fontId="0" fillId="3" borderId="15" xfId="0" applyFill="1" applyBorder="1" applyAlignment="1">
      <alignment horizontal="left" vertical="top"/>
    </xf>
    <xf numFmtId="0" fontId="2" fillId="2" borderId="3" xfId="0" applyFont="1" applyFill="1" applyBorder="1" applyAlignment="1">
      <alignment vertical="top" wrapText="1"/>
    </xf>
    <xf numFmtId="0" fontId="0" fillId="3" borderId="19" xfId="0" applyFill="1" applyBorder="1" applyAlignment="1">
      <alignment horizontal="left" vertical="top"/>
    </xf>
    <xf numFmtId="0" fontId="0" fillId="0" borderId="20" xfId="0" applyBorder="1" applyAlignment="1">
      <alignment horizontal="left" vertical="top"/>
    </xf>
    <xf numFmtId="0" fontId="0" fillId="0" borderId="4" xfId="0" applyBorder="1"/>
    <xf numFmtId="0" fontId="2" fillId="2" borderId="4" xfId="0" applyFont="1" applyFill="1" applyBorder="1" applyAlignment="1">
      <alignment vertical="top" wrapText="1"/>
    </xf>
    <xf numFmtId="0" fontId="2" fillId="2" borderId="23" xfId="0" applyFont="1" applyFill="1" applyBorder="1" applyAlignment="1">
      <alignment vertical="center" wrapText="1"/>
    </xf>
    <xf numFmtId="0" fontId="2" fillId="2" borderId="24" xfId="0" applyFont="1" applyFill="1" applyBorder="1" applyAlignment="1">
      <alignment vertical="center" wrapText="1"/>
    </xf>
    <xf numFmtId="0" fontId="5" fillId="0" borderId="25" xfId="0" applyFont="1" applyBorder="1" applyAlignment="1">
      <alignment horizontal="center" vertical="center"/>
    </xf>
    <xf numFmtId="0" fontId="2" fillId="2" borderId="26" xfId="0" applyFont="1" applyFill="1" applyBorder="1" applyAlignment="1">
      <alignment horizontal="center" vertical="center" wrapText="1"/>
    </xf>
    <xf numFmtId="0" fontId="0" fillId="0" borderId="25" xfId="0" applyFont="1" applyBorder="1" applyAlignment="1">
      <alignment horizontal="center" vertical="center"/>
    </xf>
    <xf numFmtId="49" fontId="0" fillId="3" borderId="6" xfId="0" applyNumberFormat="1" applyFill="1" applyBorder="1" applyAlignment="1">
      <alignment horizontal="left" vertical="top" wrapText="1"/>
    </xf>
    <xf numFmtId="49" fontId="0" fillId="3" borderId="8" xfId="0" applyNumberFormat="1" applyFill="1" applyBorder="1" applyAlignment="1">
      <alignment horizontal="left" vertical="top" wrapText="1"/>
    </xf>
    <xf numFmtId="0" fontId="0" fillId="0" borderId="28" xfId="0" applyBorder="1" applyAlignment="1">
      <alignment horizontal="center" vertical="center"/>
    </xf>
    <xf numFmtId="0" fontId="0" fillId="0" borderId="0" xfId="0"/>
    <xf numFmtId="0" fontId="1" fillId="0" borderId="0" xfId="0" applyFont="1"/>
    <xf numFmtId="0" fontId="2" fillId="2" borderId="1" xfId="0" applyFont="1" applyFill="1" applyBorder="1" applyAlignment="1">
      <alignment vertical="top" wrapText="1"/>
    </xf>
    <xf numFmtId="0" fontId="2" fillId="2" borderId="2" xfId="0" applyFont="1" applyFill="1" applyBorder="1" applyAlignment="1">
      <alignment vertical="top" wrapText="1"/>
    </xf>
    <xf numFmtId="164" fontId="4" fillId="3" borderId="0" xfId="0" applyNumberFormat="1" applyFont="1" applyFill="1" applyBorder="1" applyAlignment="1">
      <alignment horizontal="left" vertical="top"/>
    </xf>
    <xf numFmtId="164" fontId="4" fillId="3" borderId="12" xfId="0" applyNumberFormat="1" applyFont="1" applyFill="1" applyBorder="1" applyAlignment="1">
      <alignment horizontal="left" vertical="top"/>
    </xf>
    <xf numFmtId="0" fontId="0" fillId="0" borderId="14" xfId="0" applyBorder="1" applyAlignment="1">
      <alignment horizontal="left" vertical="top"/>
    </xf>
    <xf numFmtId="0" fontId="2" fillId="2" borderId="27" xfId="0" applyFont="1" applyFill="1" applyBorder="1" applyAlignment="1">
      <alignment horizontal="center" vertical="center" wrapText="1"/>
    </xf>
    <xf numFmtId="49" fontId="0" fillId="3" borderId="6" xfId="0" applyNumberFormat="1" applyFill="1" applyBorder="1" applyAlignment="1">
      <alignment horizontal="left" vertical="top"/>
    </xf>
    <xf numFmtId="0" fontId="0" fillId="3" borderId="6" xfId="0" applyNumberFormat="1" applyFill="1" applyBorder="1" applyAlignment="1">
      <alignment horizontal="left" vertical="top" wrapText="1"/>
    </xf>
    <xf numFmtId="0" fontId="0" fillId="3" borderId="6" xfId="0" applyNumberFormat="1" applyFill="1" applyBorder="1" applyAlignment="1">
      <alignment horizontal="left" vertical="top"/>
    </xf>
    <xf numFmtId="0" fontId="0" fillId="3" borderId="18" xfId="0" applyNumberFormat="1" applyFill="1" applyBorder="1" applyAlignment="1">
      <alignment horizontal="left" vertical="top"/>
    </xf>
    <xf numFmtId="0" fontId="2" fillId="2" borderId="29" xfId="0" applyFont="1" applyFill="1" applyBorder="1" applyAlignment="1">
      <alignment vertical="top" wrapText="1"/>
    </xf>
    <xf numFmtId="0" fontId="0" fillId="0" borderId="0" xfId="0" applyFill="1" applyBorder="1"/>
    <xf numFmtId="0" fontId="0" fillId="0" borderId="0" xfId="0" applyFill="1" applyBorder="1" applyAlignment="1">
      <alignment wrapText="1"/>
    </xf>
    <xf numFmtId="0" fontId="0" fillId="0" borderId="0" xfId="0" applyFill="1" applyBorder="1" applyAlignment="1">
      <alignment horizontal="right"/>
    </xf>
    <xf numFmtId="0" fontId="2" fillId="2" borderId="2" xfId="0" applyFont="1" applyFill="1" applyBorder="1" applyAlignment="1">
      <alignment horizontal="left" vertical="top" wrapText="1"/>
    </xf>
    <xf numFmtId="0" fontId="0" fillId="0" borderId="4" xfId="0" applyBorder="1" applyAlignment="1" applyProtection="1">
      <alignment horizontal="left" vertical="top"/>
      <protection locked="0"/>
    </xf>
    <xf numFmtId="0" fontId="0" fillId="0" borderId="4" xfId="0" applyBorder="1" applyAlignment="1" applyProtection="1">
      <alignment horizontal="left" vertical="top"/>
    </xf>
    <xf numFmtId="0" fontId="0" fillId="5" borderId="0" xfId="0" applyFill="1"/>
    <xf numFmtId="0" fontId="0" fillId="5" borderId="0" xfId="0" applyFill="1" applyAlignment="1">
      <alignment vertical="center"/>
    </xf>
    <xf numFmtId="0" fontId="0" fillId="5" borderId="0" xfId="0" applyFill="1" applyAlignment="1">
      <alignment horizontal="center" vertical="center"/>
    </xf>
    <xf numFmtId="0" fontId="0" fillId="5" borderId="4" xfId="0" applyFill="1" applyBorder="1"/>
    <xf numFmtId="0" fontId="2" fillId="5" borderId="23" xfId="0" applyFont="1" applyFill="1" applyBorder="1" applyAlignment="1">
      <alignment vertical="center" wrapText="1"/>
    </xf>
    <xf numFmtId="0" fontId="0" fillId="5" borderId="0" xfId="0" applyFill="1" applyAlignment="1">
      <alignment wrapText="1"/>
    </xf>
    <xf numFmtId="0" fontId="2" fillId="2" borderId="3" xfId="0" applyFont="1" applyFill="1" applyBorder="1" applyAlignment="1">
      <alignment horizontal="center" vertical="center" wrapText="1"/>
    </xf>
    <xf numFmtId="0" fontId="0" fillId="0" borderId="33" xfId="0" applyBorder="1" applyAlignment="1">
      <alignment horizontal="center" vertical="center"/>
    </xf>
    <xf numFmtId="0" fontId="0" fillId="0" borderId="36" xfId="0" applyBorder="1" applyAlignment="1">
      <alignment horizontal="center" vertical="center"/>
    </xf>
    <xf numFmtId="164" fontId="0" fillId="4" borderId="6" xfId="0" applyNumberFormat="1" applyFill="1" applyBorder="1" applyAlignment="1" applyProtection="1">
      <alignment horizontal="left" vertical="top" wrapText="1"/>
      <protection locked="0"/>
    </xf>
    <xf numFmtId="164" fontId="0" fillId="4" borderId="4" xfId="0" applyNumberFormat="1" applyFill="1" applyBorder="1" applyAlignment="1" applyProtection="1">
      <alignment horizontal="left" vertical="top" wrapText="1"/>
      <protection locked="0"/>
    </xf>
    <xf numFmtId="164" fontId="0" fillId="4" borderId="5" xfId="0" applyNumberFormat="1" applyFill="1" applyBorder="1" applyAlignment="1" applyProtection="1">
      <alignment horizontal="left" vertical="top" wrapText="1"/>
      <protection locked="0"/>
    </xf>
    <xf numFmtId="1" fontId="0" fillId="0" borderId="4" xfId="0" applyNumberFormat="1" applyBorder="1" applyAlignment="1" applyProtection="1">
      <alignment horizontal="left" vertical="top"/>
      <protection locked="0"/>
    </xf>
    <xf numFmtId="0" fontId="0" fillId="0" borderId="38" xfId="0" applyBorder="1" applyAlignment="1">
      <alignment horizontal="center" vertical="center"/>
    </xf>
    <xf numFmtId="0" fontId="0" fillId="0" borderId="11" xfId="0" applyBorder="1" applyAlignment="1">
      <alignment horizontal="center" vertical="center"/>
    </xf>
    <xf numFmtId="4" fontId="0" fillId="0" borderId="6" xfId="0" applyNumberFormat="1" applyFill="1" applyBorder="1" applyAlignment="1" applyProtection="1">
      <alignment horizontal="left" vertical="top"/>
      <protection locked="0"/>
    </xf>
    <xf numFmtId="4" fontId="0" fillId="0" borderId="4" xfId="0" applyNumberFormat="1" applyFill="1" applyBorder="1" applyAlignment="1" applyProtection="1">
      <alignment horizontal="left" vertical="top"/>
      <protection locked="0"/>
    </xf>
    <xf numFmtId="0" fontId="2" fillId="2" borderId="39" xfId="0" applyFont="1" applyFill="1" applyBorder="1" applyAlignment="1">
      <alignment horizontal="center" vertical="center" wrapText="1"/>
    </xf>
    <xf numFmtId="0" fontId="0" fillId="0" borderId="14" xfId="0" applyBorder="1" applyAlignment="1" applyProtection="1">
      <alignment horizontal="left" vertical="top"/>
    </xf>
    <xf numFmtId="0" fontId="2" fillId="5" borderId="0" xfId="0" applyFont="1" applyFill="1" applyBorder="1" applyAlignment="1">
      <alignment vertical="top" wrapText="1"/>
    </xf>
    <xf numFmtId="49" fontId="0" fillId="5" borderId="0" xfId="0" applyNumberFormat="1" applyFill="1" applyBorder="1" applyAlignment="1">
      <alignment horizontal="left" vertical="top"/>
    </xf>
    <xf numFmtId="49" fontId="4" fillId="5" borderId="0" xfId="0" applyNumberFormat="1" applyFont="1" applyFill="1" applyBorder="1" applyAlignment="1">
      <alignment horizontal="left" vertical="top"/>
    </xf>
    <xf numFmtId="0" fontId="0" fillId="5" borderId="0" xfId="0" applyFill="1" applyAlignment="1">
      <alignment horizontal="right"/>
    </xf>
    <xf numFmtId="1" fontId="0" fillId="3" borderId="6" xfId="0" applyNumberFormat="1" applyFont="1" applyFill="1" applyBorder="1" applyAlignment="1">
      <alignment horizontal="left" vertical="top"/>
    </xf>
    <xf numFmtId="0" fontId="0" fillId="3" borderId="18" xfId="0" applyNumberFormat="1" applyFill="1" applyBorder="1" applyAlignment="1">
      <alignment horizontal="left" vertical="top" wrapText="1"/>
    </xf>
    <xf numFmtId="1" fontId="0" fillId="3" borderId="18" xfId="0" applyNumberFormat="1" applyFont="1" applyFill="1" applyBorder="1" applyAlignment="1">
      <alignment horizontal="left" vertical="top"/>
    </xf>
    <xf numFmtId="0" fontId="0" fillId="0" borderId="34" xfId="0" applyBorder="1" applyAlignment="1">
      <alignment wrapText="1"/>
    </xf>
    <xf numFmtId="0" fontId="0" fillId="0" borderId="17" xfId="0" applyBorder="1" applyAlignment="1">
      <alignment vertical="top"/>
    </xf>
    <xf numFmtId="2" fontId="0" fillId="0" borderId="18" xfId="0" applyNumberFormat="1" applyBorder="1" applyAlignment="1" applyProtection="1">
      <alignment horizontal="right" vertical="top"/>
      <protection locked="0"/>
    </xf>
    <xf numFmtId="2" fontId="0" fillId="0" borderId="18" xfId="0" applyNumberFormat="1" applyBorder="1" applyAlignment="1" applyProtection="1">
      <alignment horizontal="left" vertical="top"/>
      <protection locked="0"/>
    </xf>
    <xf numFmtId="164" fontId="0" fillId="0" borderId="4" xfId="0" applyNumberFormat="1" applyBorder="1" applyAlignment="1" applyProtection="1">
      <alignment horizontal="left" vertical="top"/>
      <protection locked="0"/>
    </xf>
    <xf numFmtId="0" fontId="0" fillId="0" borderId="4" xfId="0" applyBorder="1" applyProtection="1">
      <protection locked="0"/>
    </xf>
    <xf numFmtId="0" fontId="0" fillId="0" borderId="24" xfId="0" applyFont="1" applyFill="1" applyBorder="1" applyAlignment="1" applyProtection="1">
      <alignment horizontal="center" vertical="center" wrapText="1"/>
      <protection locked="0"/>
    </xf>
    <xf numFmtId="49" fontId="0" fillId="3" borderId="18" xfId="0" applyNumberFormat="1" applyFill="1" applyBorder="1" applyAlignment="1">
      <alignment horizontal="left" vertical="top"/>
    </xf>
    <xf numFmtId="0" fontId="0" fillId="0" borderId="35" xfId="0" applyBorder="1" applyAlignment="1">
      <alignment wrapText="1"/>
    </xf>
    <xf numFmtId="0" fontId="0" fillId="4" borderId="6" xfId="0" applyNumberFormat="1" applyFill="1" applyBorder="1" applyAlignment="1" applyProtection="1">
      <alignment horizontal="left" vertical="top" wrapText="1"/>
      <protection locked="0"/>
    </xf>
    <xf numFmtId="0" fontId="0" fillId="4" borderId="7" xfId="0" applyNumberFormat="1" applyFill="1" applyBorder="1" applyAlignment="1" applyProtection="1">
      <alignment horizontal="left" vertical="top" wrapText="1"/>
      <protection locked="0"/>
    </xf>
    <xf numFmtId="0" fontId="0" fillId="4" borderId="8" xfId="0" applyNumberFormat="1" applyFill="1" applyBorder="1" applyAlignment="1" applyProtection="1">
      <alignment horizontal="left" vertical="top" wrapText="1"/>
      <protection locked="0"/>
    </xf>
    <xf numFmtId="0" fontId="0" fillId="0" borderId="34" xfId="0" applyBorder="1" applyAlignment="1">
      <alignment vertical="top" wrapText="1"/>
    </xf>
    <xf numFmtId="0" fontId="0" fillId="0" borderId="35" xfId="0" applyBorder="1" applyAlignment="1">
      <alignment vertical="top" wrapText="1"/>
    </xf>
    <xf numFmtId="0" fontId="0" fillId="0" borderId="37" xfId="0" applyBorder="1" applyAlignment="1">
      <alignment vertical="top" wrapText="1"/>
    </xf>
    <xf numFmtId="1" fontId="0" fillId="0" borderId="14" xfId="0" applyNumberFormat="1" applyBorder="1" applyAlignment="1" applyProtection="1">
      <alignment horizontal="right"/>
      <protection locked="0"/>
    </xf>
    <xf numFmtId="1" fontId="0" fillId="0" borderId="6" xfId="0" applyNumberFormat="1" applyBorder="1" applyAlignment="1" applyProtection="1">
      <alignment horizontal="right" wrapText="1"/>
      <protection locked="0"/>
    </xf>
    <xf numFmtId="1" fontId="0" fillId="0" borderId="4" xfId="0" applyNumberFormat="1" applyBorder="1" applyAlignment="1" applyProtection="1">
      <alignment horizontal="right" wrapText="1"/>
      <protection locked="0"/>
    </xf>
    <xf numFmtId="1" fontId="0" fillId="0" borderId="5" xfId="0" applyNumberFormat="1" applyBorder="1" applyAlignment="1" applyProtection="1">
      <alignment horizontal="right" wrapText="1"/>
      <protection locked="0"/>
    </xf>
    <xf numFmtId="0" fontId="0" fillId="0" borderId="17" xfId="0" applyBorder="1" applyAlignment="1">
      <alignment vertical="top" wrapText="1"/>
    </xf>
    <xf numFmtId="0" fontId="4" fillId="3" borderId="10" xfId="0" applyFont="1" applyFill="1" applyBorder="1" applyAlignment="1">
      <alignment horizontal="left" vertical="top" wrapText="1"/>
    </xf>
    <xf numFmtId="0" fontId="4" fillId="3" borderId="13" xfId="0" applyFont="1" applyFill="1" applyBorder="1" applyAlignment="1">
      <alignment horizontal="left" vertical="top" wrapText="1"/>
    </xf>
    <xf numFmtId="4" fontId="0" fillId="0" borderId="40" xfId="0" applyNumberFormat="1" applyFill="1" applyBorder="1" applyAlignment="1">
      <alignment horizontal="left" vertical="top"/>
    </xf>
    <xf numFmtId="0" fontId="0" fillId="0" borderId="0" xfId="0" applyBorder="1"/>
    <xf numFmtId="1" fontId="0" fillId="3" borderId="6" xfId="0" applyNumberFormat="1" applyFill="1" applyBorder="1" applyAlignment="1">
      <alignment horizontal="left" vertical="top" wrapText="1"/>
    </xf>
    <xf numFmtId="0" fontId="0" fillId="3" borderId="40" xfId="0" applyFill="1" applyBorder="1" applyAlignment="1">
      <alignment horizontal="left" vertical="top" wrapText="1"/>
    </xf>
    <xf numFmtId="0" fontId="0" fillId="3" borderId="4" xfId="0" applyFill="1" applyBorder="1" applyAlignment="1">
      <alignment horizontal="left" vertical="top" wrapText="1"/>
    </xf>
    <xf numFmtId="49" fontId="4" fillId="3" borderId="10" xfId="0" applyNumberFormat="1" applyFont="1" applyFill="1" applyBorder="1" applyAlignment="1">
      <alignment horizontal="left" vertical="top" wrapText="1"/>
    </xf>
    <xf numFmtId="49" fontId="0" fillId="0" borderId="4" xfId="0" applyNumberFormat="1" applyFill="1" applyBorder="1" applyAlignment="1" applyProtection="1">
      <alignment horizontal="left" vertical="top" wrapText="1"/>
      <protection locked="0"/>
    </xf>
    <xf numFmtId="49" fontId="0" fillId="0" borderId="5" xfId="0" applyNumberFormat="1" applyFill="1" applyBorder="1" applyAlignment="1" applyProtection="1">
      <alignment horizontal="left" vertical="top" wrapText="1"/>
      <protection locked="0"/>
    </xf>
    <xf numFmtId="49" fontId="0" fillId="0" borderId="4" xfId="0" applyNumberFormat="1" applyBorder="1" applyAlignment="1" applyProtection="1">
      <alignment horizontal="right" vertical="top" wrapText="1"/>
      <protection locked="0"/>
    </xf>
    <xf numFmtId="49" fontId="0" fillId="0" borderId="5" xfId="0" applyNumberFormat="1" applyBorder="1" applyAlignment="1" applyProtection="1">
      <alignment horizontal="right" vertical="top" wrapText="1"/>
      <protection locked="0"/>
    </xf>
    <xf numFmtId="49" fontId="0" fillId="4" borderId="4" xfId="0" applyNumberFormat="1" applyFill="1" applyBorder="1" applyAlignment="1" applyProtection="1">
      <alignment horizontal="left" vertical="top" wrapText="1"/>
      <protection locked="0"/>
    </xf>
    <xf numFmtId="49" fontId="0" fillId="0" borderId="4" xfId="0" applyNumberFormat="1" applyBorder="1" applyAlignment="1" applyProtection="1">
      <alignment horizontal="left" vertical="top" wrapText="1"/>
      <protection locked="0"/>
    </xf>
    <xf numFmtId="49" fontId="0" fillId="4" borderId="5" xfId="0" applyNumberFormat="1" applyFill="1" applyBorder="1" applyAlignment="1" applyProtection="1">
      <alignment horizontal="left" vertical="top" wrapText="1"/>
      <protection locked="0"/>
    </xf>
    <xf numFmtId="49" fontId="0" fillId="0" borderId="5" xfId="0" applyNumberFormat="1" applyBorder="1" applyAlignment="1" applyProtection="1">
      <alignment horizontal="left" vertical="top" wrapText="1"/>
      <protection locked="0"/>
    </xf>
    <xf numFmtId="0" fontId="4" fillId="3" borderId="31" xfId="0" applyFont="1" applyFill="1" applyBorder="1" applyAlignment="1">
      <alignment horizontal="left" vertical="top" wrapText="1"/>
    </xf>
    <xf numFmtId="0" fontId="4" fillId="3" borderId="32" xfId="0" applyFont="1" applyFill="1" applyBorder="1" applyAlignment="1">
      <alignment horizontal="left" vertical="top" wrapText="1"/>
    </xf>
    <xf numFmtId="0" fontId="0" fillId="0" borderId="16" xfId="0" quotePrefix="1" applyBorder="1" applyAlignment="1" applyProtection="1">
      <alignment horizontal="left" vertical="top" wrapText="1"/>
      <protection locked="0"/>
    </xf>
    <xf numFmtId="49" fontId="0" fillId="0" borderId="21" xfId="0" quotePrefix="1" applyNumberFormat="1" applyBorder="1" applyAlignment="1" applyProtection="1">
      <alignment horizontal="left" vertical="top" wrapText="1"/>
      <protection locked="0"/>
    </xf>
    <xf numFmtId="4" fontId="0" fillId="3" borderId="22" xfId="0" applyNumberFormat="1" applyFill="1" applyBorder="1" applyAlignment="1">
      <alignment horizontal="left" vertical="top"/>
    </xf>
    <xf numFmtId="0" fontId="0" fillId="6" borderId="0" xfId="0" applyFill="1"/>
    <xf numFmtId="0" fontId="7" fillId="6" borderId="0" xfId="0" applyFont="1" applyFill="1"/>
    <xf numFmtId="165" fontId="0" fillId="0" borderId="14" xfId="0" applyNumberFormat="1" applyBorder="1" applyAlignment="1" applyProtection="1">
      <alignment horizontal="left" vertical="top"/>
      <protection locked="0"/>
    </xf>
    <xf numFmtId="49" fontId="0" fillId="4" borderId="6" xfId="0" applyNumberFormat="1" applyFill="1" applyBorder="1" applyAlignment="1" applyProtection="1">
      <alignment horizontal="left" vertical="top" wrapText="1"/>
      <protection locked="0"/>
    </xf>
    <xf numFmtId="0" fontId="0" fillId="0" borderId="6" xfId="0" applyNumberFormat="1" applyBorder="1" applyAlignment="1" applyProtection="1">
      <alignment horizontal="left" vertical="top" wrapText="1"/>
      <protection locked="0"/>
    </xf>
    <xf numFmtId="0" fontId="0" fillId="0" borderId="4" xfId="0" applyNumberFormat="1" applyBorder="1" applyAlignment="1" applyProtection="1">
      <alignment horizontal="left" vertical="top" wrapText="1"/>
      <protection locked="0"/>
    </xf>
    <xf numFmtId="49" fontId="0" fillId="0" borderId="0" xfId="0" applyNumberFormat="1" applyAlignment="1" applyProtection="1">
      <alignment wrapText="1"/>
      <protection locked="0"/>
    </xf>
    <xf numFmtId="49" fontId="0" fillId="0" borderId="30" xfId="0" applyNumberFormat="1" applyFill="1" applyBorder="1" applyAlignment="1" applyProtection="1">
      <alignment horizontal="left" vertical="top" wrapText="1"/>
      <protection locked="0"/>
    </xf>
    <xf numFmtId="49" fontId="0" fillId="0" borderId="4" xfId="0" applyNumberFormat="1" applyBorder="1" applyAlignment="1" applyProtection="1">
      <alignment wrapText="1"/>
      <protection locked="0"/>
    </xf>
    <xf numFmtId="49" fontId="0" fillId="0" borderId="16" xfId="0" applyNumberFormat="1" applyBorder="1" applyAlignment="1" applyProtection="1">
      <alignment horizontal="left" vertical="top" wrapText="1"/>
      <protection locked="0"/>
    </xf>
  </cellXfs>
  <cellStyles count="3">
    <cellStyle name="Normal" xfId="0" builtinId="0"/>
    <cellStyle name="Normal 2" xfId="1"/>
    <cellStyle name="Κανονικό 2" xfId="2"/>
  </cellStyles>
  <dxfs count="21">
    <dxf>
      <font>
        <color rgb="FFC00000"/>
      </font>
      <fill>
        <patternFill patternType="solid">
          <fgColor rgb="FFF09A9A"/>
          <bgColor rgb="FFFFCCCC"/>
        </patternFill>
      </fill>
    </dxf>
    <dxf>
      <font>
        <color rgb="FFC00000"/>
      </font>
      <fill>
        <patternFill patternType="solid">
          <fgColor rgb="FFF09A9A"/>
          <bgColor rgb="FFFFCCCC"/>
        </patternFill>
      </fill>
    </dxf>
    <dxf>
      <font>
        <color rgb="FF9C0006"/>
      </font>
      <fill>
        <patternFill>
          <bgColor rgb="FFFFC7CE"/>
        </patternFill>
      </fill>
    </dxf>
    <dxf>
      <fill>
        <patternFill>
          <bgColor theme="0" tint="-4.9989318521683403E-2"/>
        </patternFill>
      </fill>
    </dxf>
    <dxf>
      <font>
        <color rgb="FF9C0006"/>
      </font>
      <fill>
        <patternFill>
          <bgColor rgb="FFFFC7CE"/>
        </patternFill>
      </fill>
    </dxf>
    <dxf>
      <fill>
        <patternFill>
          <bgColor theme="0" tint="-4.9989318521683403E-2"/>
        </patternFill>
      </fill>
    </dxf>
    <dxf>
      <fill>
        <patternFill>
          <bgColor theme="0" tint="-4.9989318521683403E-2"/>
        </patternFill>
      </fill>
    </dxf>
    <dxf>
      <font>
        <color rgb="FFC00000"/>
      </font>
      <fill>
        <patternFill patternType="solid">
          <fgColor rgb="FFF09A9A"/>
          <bgColor rgb="FFFFCCC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s>
  <tableStyles count="0" defaultTableStyle="TableStyleMedium2" defaultPivotStyle="PivotStyleLight16"/>
  <colors>
    <mruColors>
      <color rgb="FFFFCCCC"/>
      <color rgb="FFF09A9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761999</xdr:rowOff>
    </xdr:from>
    <xdr:to>
      <xdr:col>0</xdr:col>
      <xdr:colOff>3314700</xdr:colOff>
      <xdr:row>31</xdr:row>
      <xdr:rowOff>371474</xdr:rowOff>
    </xdr:to>
    <xdr:sp macro="" textlink="">
      <xdr:nvSpPr>
        <xdr:cNvPr id="2" name="TextBox 1">
          <a:extLst>
            <a:ext uri="{FF2B5EF4-FFF2-40B4-BE49-F238E27FC236}">
              <a16:creationId xmlns:a16="http://schemas.microsoft.com/office/drawing/2014/main" xmlns="" id="{00000000-0008-0000-0100-000002000000}"/>
            </a:ext>
          </a:extLst>
        </xdr:cNvPr>
        <xdr:cNvSpPr txBox="1"/>
      </xdr:nvSpPr>
      <xdr:spPr>
        <a:xfrm>
          <a:off x="0" y="761999"/>
          <a:ext cx="3314700" cy="11420475"/>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l-GR" sz="1200" u="sng"/>
            <a:t>ΔΕΙΚΤΗΣ ΠΟΙΟΤΗΤΑΣ:</a:t>
          </a:r>
          <a:r>
            <a:rPr lang="el-GR" sz="1200" u="sng" baseline="0"/>
            <a:t> </a:t>
          </a:r>
          <a:r>
            <a:rPr lang="en-US" sz="1200" b="1" u="sng" baseline="0"/>
            <a:t>H</a:t>
          </a:r>
          <a:r>
            <a:rPr lang="el-GR" sz="1200" b="1" u="sng" baseline="0"/>
            <a:t>01</a:t>
          </a:r>
          <a:endParaRPr lang="el-GR" sz="1200" b="1" u="sng"/>
        </a:p>
        <a:p>
          <a:endParaRPr lang="el-GR" sz="1200"/>
        </a:p>
        <a:p>
          <a:r>
            <a:rPr lang="el-GR" sz="1200"/>
            <a:t>Διαθεσιμότητα και χρέωση υπηρεσιών εξυπηρέτησης τελικών χρηστών</a:t>
          </a:r>
        </a:p>
        <a:p>
          <a:endParaRPr lang="el-GR" sz="1200"/>
        </a:p>
        <a:p>
          <a:r>
            <a:rPr lang="el-GR" sz="1200" u="sng"/>
            <a:t>Οδηγίες συμπλήρωσης:</a:t>
          </a:r>
        </a:p>
        <a:p>
          <a:endParaRPr lang="el-GR" sz="1200"/>
        </a:p>
        <a:p>
          <a:r>
            <a:rPr lang="el-GR" sz="1200"/>
            <a:t>- Μην πραγματοποιείτε "Αποκοπή" ή "Διαγραφή" στα επεξεργάσιμα κελιά του φύλλου.</a:t>
          </a:r>
        </a:p>
        <a:p>
          <a:r>
            <a:rPr lang="el-GR" sz="1200"/>
            <a:t>- Η "Επικόλληση"</a:t>
          </a:r>
          <a:r>
            <a:rPr lang="el-GR" sz="1200" baseline="0"/>
            <a:t> επιτρέπεται.</a:t>
          </a:r>
          <a:endParaRPr lang="en-US" sz="1200" baseline="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2</xdr:row>
      <xdr:rowOff>0</xdr:rowOff>
    </xdr:from>
    <xdr:to>
      <xdr:col>0</xdr:col>
      <xdr:colOff>3314700</xdr:colOff>
      <xdr:row>31</xdr:row>
      <xdr:rowOff>371475</xdr:rowOff>
    </xdr:to>
    <xdr:sp macro="" textlink="">
      <xdr:nvSpPr>
        <xdr:cNvPr id="2" name="TextBox 1">
          <a:extLst>
            <a:ext uri="{FF2B5EF4-FFF2-40B4-BE49-F238E27FC236}">
              <a16:creationId xmlns:a16="http://schemas.microsoft.com/office/drawing/2014/main" xmlns="" id="{00000000-0008-0000-0200-000002000000}"/>
            </a:ext>
          </a:extLst>
        </xdr:cNvPr>
        <xdr:cNvSpPr txBox="1"/>
      </xdr:nvSpPr>
      <xdr:spPr>
        <a:xfrm>
          <a:off x="0" y="571500"/>
          <a:ext cx="3314700" cy="11420475"/>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l-GR" sz="1200" u="sng"/>
            <a:t>ΔΕΙΚΤΗΣ ΠΟΙΟΤΗΤΑΣ:</a:t>
          </a:r>
          <a:r>
            <a:rPr lang="el-GR" sz="1200" u="sng" baseline="0"/>
            <a:t> </a:t>
          </a:r>
          <a:r>
            <a:rPr lang="en-US" sz="1200" b="1" u="sng" baseline="0"/>
            <a:t>H</a:t>
          </a:r>
          <a:r>
            <a:rPr lang="el-GR" sz="1200" b="1" u="sng" baseline="0"/>
            <a:t>0</a:t>
          </a:r>
          <a:r>
            <a:rPr lang="en-US" sz="1200" b="1" u="sng" baseline="0"/>
            <a:t>2</a:t>
          </a:r>
          <a:endParaRPr lang="el-GR" sz="1200" b="1" u="sng"/>
        </a:p>
        <a:p>
          <a:endParaRPr lang="el-GR" sz="1200"/>
        </a:p>
        <a:p>
          <a:r>
            <a:rPr lang="el-GR" sz="1200"/>
            <a:t>Ποσοστό αναπάντητων κλήσεων ανά τηλεφωνική γραμμή εξυπηρέτησης τελικών χρηστών</a:t>
          </a:r>
          <a:endParaRPr lang="en-US" sz="1200"/>
        </a:p>
        <a:p>
          <a:endParaRPr lang="el-GR" sz="1200"/>
        </a:p>
        <a:p>
          <a:r>
            <a:rPr lang="el-GR" sz="1200" u="sng"/>
            <a:t>Οδηγίες συμπλήρωσης:</a:t>
          </a:r>
        </a:p>
        <a:p>
          <a:endParaRPr lang="el-GR" sz="1200"/>
        </a:p>
        <a:p>
          <a:r>
            <a:rPr lang="el-GR" sz="1200"/>
            <a:t>- Μην πραγματοποιείτε "Αποκοπή" ή "Διαγραφή" στα επεξεργάσιμα κελιά του φύλλου.</a:t>
          </a:r>
        </a:p>
        <a:p>
          <a:r>
            <a:rPr lang="el-GR" sz="1200"/>
            <a:t>- Η "Επικόλληση"</a:t>
          </a:r>
          <a:r>
            <a:rPr lang="el-GR" sz="1200" baseline="0"/>
            <a:t> επιτρέπεται.</a:t>
          </a:r>
          <a:endParaRPr lang="en-US" sz="1200" baseline="0"/>
        </a:p>
        <a:p>
          <a:r>
            <a:rPr lang="en-US" sz="1200" baseline="0"/>
            <a:t>- </a:t>
          </a:r>
          <a:r>
            <a:rPr lang="el-GR" sz="1200" baseline="0"/>
            <a:t>Φαίνονται μόνο οι αριθμοί </a:t>
          </a:r>
          <a:r>
            <a:rPr lang="en-US" sz="1200" baseline="0"/>
            <a:t>T</a:t>
          </a:r>
          <a:r>
            <a:rPr lang="el-GR" sz="1200" baseline="0"/>
            <a:t>ηλεφώνου και Φαξ από το φύλλο </a:t>
          </a:r>
          <a:r>
            <a:rPr lang="en-US" sz="1200" baseline="0"/>
            <a:t>H01.</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2</xdr:row>
      <xdr:rowOff>0</xdr:rowOff>
    </xdr:from>
    <xdr:to>
      <xdr:col>0</xdr:col>
      <xdr:colOff>3314700</xdr:colOff>
      <xdr:row>31</xdr:row>
      <xdr:rowOff>390525</xdr:rowOff>
    </xdr:to>
    <xdr:sp macro="" textlink="">
      <xdr:nvSpPr>
        <xdr:cNvPr id="2" name="TextBox 1">
          <a:extLst>
            <a:ext uri="{FF2B5EF4-FFF2-40B4-BE49-F238E27FC236}">
              <a16:creationId xmlns:a16="http://schemas.microsoft.com/office/drawing/2014/main" xmlns="" id="{00000000-0008-0000-0300-000002000000}"/>
            </a:ext>
          </a:extLst>
        </xdr:cNvPr>
        <xdr:cNvSpPr txBox="1"/>
      </xdr:nvSpPr>
      <xdr:spPr>
        <a:xfrm>
          <a:off x="0" y="762000"/>
          <a:ext cx="3314700" cy="11991975"/>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l-GR" sz="1200" u="sng"/>
            <a:t>ΔΕΙΚΤΗΣ ΠΟΙΟΤΗΤΑΣ:</a:t>
          </a:r>
          <a:r>
            <a:rPr lang="el-GR" sz="1200" u="sng" baseline="0"/>
            <a:t> </a:t>
          </a:r>
          <a:r>
            <a:rPr lang="en-US" sz="1200" b="1" u="sng" baseline="0"/>
            <a:t>H</a:t>
          </a:r>
          <a:r>
            <a:rPr lang="el-GR" sz="1200" b="1" u="sng" baseline="0"/>
            <a:t>0</a:t>
          </a:r>
          <a:r>
            <a:rPr lang="en-US" sz="1200" b="1" u="sng" baseline="0"/>
            <a:t>3</a:t>
          </a:r>
          <a:endParaRPr lang="el-GR" sz="1200" b="1" u="sng"/>
        </a:p>
        <a:p>
          <a:endParaRPr lang="el-GR" sz="1200"/>
        </a:p>
        <a:p>
          <a:r>
            <a:rPr lang="el-GR" sz="1200"/>
            <a:t>Μέσος χρόνος απόκρισης γραμμών υπηρεσιών εξυπηρέτησης τελικών χρηστών</a:t>
          </a:r>
          <a:endParaRPr lang="en-US" sz="1200"/>
        </a:p>
        <a:p>
          <a:endParaRPr lang="el-GR" sz="1200"/>
        </a:p>
        <a:p>
          <a:r>
            <a:rPr lang="el-GR" sz="1200" u="sng"/>
            <a:t>Οδηγίες συμπλήρωσης:</a:t>
          </a:r>
        </a:p>
        <a:p>
          <a:endParaRPr lang="el-GR" sz="1200"/>
        </a:p>
        <a:p>
          <a:r>
            <a:rPr lang="el-GR" sz="1200"/>
            <a:t>- Μην πραγματοποιείτε "Αποκοπή" ή "Διαγραφή" στα επεξεργάσιμα κελιά του φύλλου.</a:t>
          </a:r>
        </a:p>
        <a:p>
          <a:r>
            <a:rPr lang="el-GR" sz="1200"/>
            <a:t>- Η "Επικόλληση"</a:t>
          </a:r>
          <a:r>
            <a:rPr lang="el-GR" sz="1200" baseline="0"/>
            <a:t> επιτρέπεται.</a:t>
          </a:r>
          <a:endParaRPr lang="en-US" sz="1200" baseline="0"/>
        </a:p>
        <a:p>
          <a:r>
            <a:rPr lang="en-US" sz="1200" baseline="0"/>
            <a:t>- </a:t>
          </a:r>
          <a:r>
            <a:rPr lang="el-GR" sz="1200" baseline="0"/>
            <a:t>Φαίνονται μόνο οι αριθμοί </a:t>
          </a:r>
          <a:r>
            <a:rPr lang="en-US" sz="1200" baseline="0"/>
            <a:t>T</a:t>
          </a:r>
          <a:r>
            <a:rPr lang="el-GR" sz="1200" baseline="0"/>
            <a:t>ηλεφώνου από το φύλλο </a:t>
          </a:r>
          <a:r>
            <a:rPr lang="en-US" sz="1200" baseline="0"/>
            <a:t>H01.</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2</xdr:row>
      <xdr:rowOff>0</xdr:rowOff>
    </xdr:from>
    <xdr:to>
      <xdr:col>0</xdr:col>
      <xdr:colOff>3314700</xdr:colOff>
      <xdr:row>2</xdr:row>
      <xdr:rowOff>2162175</xdr:rowOff>
    </xdr:to>
    <xdr:sp macro="" textlink="">
      <xdr:nvSpPr>
        <xdr:cNvPr id="3" name="TextBox 2">
          <a:extLst>
            <a:ext uri="{FF2B5EF4-FFF2-40B4-BE49-F238E27FC236}">
              <a16:creationId xmlns:a16="http://schemas.microsoft.com/office/drawing/2014/main" xmlns="" id="{00000000-0008-0000-0400-000003000000}"/>
            </a:ext>
          </a:extLst>
        </xdr:cNvPr>
        <xdr:cNvSpPr txBox="1"/>
      </xdr:nvSpPr>
      <xdr:spPr>
        <a:xfrm>
          <a:off x="0" y="581025"/>
          <a:ext cx="3314700" cy="2162175"/>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l-GR" sz="1200" u="sng"/>
            <a:t>ΔΕΙΚΤΗΣ ΠΟΙΟΤΗΤΑΣ:</a:t>
          </a:r>
          <a:r>
            <a:rPr lang="el-GR" sz="1200" u="sng" baseline="0"/>
            <a:t> </a:t>
          </a:r>
          <a:r>
            <a:rPr lang="en-US" sz="1200" b="1" u="sng" baseline="0"/>
            <a:t>H</a:t>
          </a:r>
          <a:r>
            <a:rPr lang="el-GR" sz="1200" b="1" u="sng" baseline="0"/>
            <a:t>0</a:t>
          </a:r>
          <a:r>
            <a:rPr lang="en-US" sz="1200" b="1" u="sng" baseline="0"/>
            <a:t>4</a:t>
          </a:r>
          <a:endParaRPr lang="el-GR" sz="1200" b="1" u="sng"/>
        </a:p>
        <a:p>
          <a:endParaRPr lang="el-GR" sz="1200"/>
        </a:p>
        <a:p>
          <a:r>
            <a:rPr lang="el-GR" sz="1200"/>
            <a:t>Ποσοστό εξυπηρέτησης παραπόνων τελικών χρηστών</a:t>
          </a:r>
          <a:endParaRPr lang="en-US" sz="1200"/>
        </a:p>
        <a:p>
          <a:endParaRPr lang="el-GR" sz="1200"/>
        </a:p>
        <a:p>
          <a:r>
            <a:rPr lang="el-GR" sz="1200" u="sng"/>
            <a:t>Οδηγίες συμπλήρωσης:</a:t>
          </a:r>
        </a:p>
        <a:p>
          <a:endParaRPr lang="el-GR" sz="1200"/>
        </a:p>
        <a:p>
          <a:r>
            <a:rPr lang="el-GR" sz="1200"/>
            <a:t>- Μην πραγματοποιείτε "Αποκοπή" ή "Διαγραφή" στα επεξεργάσιμα κελιά του φύλλου.</a:t>
          </a:r>
        </a:p>
        <a:p>
          <a:r>
            <a:rPr lang="el-GR" sz="1200"/>
            <a:t>- Η "Επικόλληση"</a:t>
          </a:r>
          <a:r>
            <a:rPr lang="el-GR" sz="1200" baseline="0"/>
            <a:t> επιτρέπεται.</a:t>
          </a:r>
          <a:endParaRPr lang="en-US" sz="1200" baseline="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2</xdr:row>
      <xdr:rowOff>0</xdr:rowOff>
    </xdr:from>
    <xdr:to>
      <xdr:col>0</xdr:col>
      <xdr:colOff>3314700</xdr:colOff>
      <xdr:row>2</xdr:row>
      <xdr:rowOff>2162175</xdr:rowOff>
    </xdr:to>
    <xdr:sp macro="" textlink="">
      <xdr:nvSpPr>
        <xdr:cNvPr id="2" name="TextBox 1">
          <a:extLst>
            <a:ext uri="{FF2B5EF4-FFF2-40B4-BE49-F238E27FC236}">
              <a16:creationId xmlns:a16="http://schemas.microsoft.com/office/drawing/2014/main" xmlns="" id="{00000000-0008-0000-0500-000002000000}"/>
            </a:ext>
          </a:extLst>
        </xdr:cNvPr>
        <xdr:cNvSpPr txBox="1"/>
      </xdr:nvSpPr>
      <xdr:spPr>
        <a:xfrm>
          <a:off x="0" y="781050"/>
          <a:ext cx="3314700" cy="2162175"/>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l-GR" sz="1200" u="sng"/>
            <a:t>ΔΕΙΚΤΗΣ ΠΟΙΟΤΗΤΑΣ:</a:t>
          </a:r>
          <a:r>
            <a:rPr lang="el-GR" sz="1200" u="sng" baseline="0"/>
            <a:t> </a:t>
          </a:r>
          <a:r>
            <a:rPr lang="en-US" sz="1200" b="1" u="sng" baseline="0"/>
            <a:t>H</a:t>
          </a:r>
          <a:r>
            <a:rPr lang="el-GR" sz="1200" b="1" u="sng" baseline="0"/>
            <a:t>0</a:t>
          </a:r>
          <a:r>
            <a:rPr lang="en-US" sz="1200" b="1" u="sng" baseline="0"/>
            <a:t>5</a:t>
          </a:r>
          <a:endParaRPr lang="el-GR" sz="1200" b="1" u="sng"/>
        </a:p>
        <a:p>
          <a:endParaRPr lang="el-GR" sz="1200"/>
        </a:p>
        <a:p>
          <a:r>
            <a:rPr lang="el-GR" sz="1200"/>
            <a:t>Ποσοστό παραπόνων ορθότητας λογαριασμού</a:t>
          </a:r>
          <a:endParaRPr lang="en-US" sz="1200"/>
        </a:p>
        <a:p>
          <a:endParaRPr lang="el-GR" sz="1200"/>
        </a:p>
        <a:p>
          <a:r>
            <a:rPr lang="el-GR" sz="1200" u="sng"/>
            <a:t>Οδηγίες συμπλήρωσης:</a:t>
          </a:r>
        </a:p>
        <a:p>
          <a:endParaRPr lang="el-GR" sz="1200"/>
        </a:p>
        <a:p>
          <a:r>
            <a:rPr lang="el-GR" sz="1200"/>
            <a:t>- Μην πραγματοποιείτε "Αποκοπή" ή "Διαγραφή" στα επεξεργάσιμα κελιά του φύλλου.</a:t>
          </a:r>
        </a:p>
        <a:p>
          <a:r>
            <a:rPr lang="el-GR" sz="1200"/>
            <a:t>- Η "Επικόλληση"</a:t>
          </a:r>
          <a:r>
            <a:rPr lang="el-GR" sz="1200" baseline="0"/>
            <a:t> επιτρέπεται.</a:t>
          </a:r>
          <a:endParaRPr lang="en-US" sz="1200" baseline="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C000"/>
  </sheetPr>
  <dimension ref="A1:E19"/>
  <sheetViews>
    <sheetView zoomScale="70" zoomScaleNormal="70" workbookViewId="0">
      <selection activeCell="C9" sqref="C9"/>
    </sheetView>
  </sheetViews>
  <sheetFormatPr defaultColWidth="0" defaultRowHeight="15" zeroHeight="1" x14ac:dyDescent="0.25"/>
  <cols>
    <col min="1" max="1" width="41" style="41" customWidth="1"/>
    <col min="2" max="2" width="14.85546875" style="41" customWidth="1"/>
    <col min="3" max="3" width="58.7109375" style="41" customWidth="1"/>
    <col min="4" max="4" width="19.42578125" style="41" hidden="1" customWidth="1"/>
    <col min="5" max="5" width="0" style="41" hidden="1" customWidth="1"/>
    <col min="6" max="16384" width="9.140625" style="41" hidden="1"/>
  </cols>
  <sheetData>
    <row r="1" spans="1:5" x14ac:dyDescent="0.25">
      <c r="A1" s="44"/>
      <c r="B1" s="44"/>
      <c r="C1" s="13" t="s">
        <v>82</v>
      </c>
    </row>
    <row r="2" spans="1:5" ht="22.5" customHeight="1" x14ac:dyDescent="0.25">
      <c r="A2" s="13" t="s">
        <v>8</v>
      </c>
      <c r="B2" s="13"/>
      <c r="C2" s="39" t="s">
        <v>10</v>
      </c>
    </row>
    <row r="3" spans="1:5" ht="24.75" customHeight="1" x14ac:dyDescent="0.25">
      <c r="A3" s="13" t="s">
        <v>64</v>
      </c>
      <c r="B3" s="13"/>
      <c r="C3" s="39"/>
    </row>
    <row r="4" spans="1:5" ht="22.5" hidden="1" customHeight="1" x14ac:dyDescent="0.25">
      <c r="A4" s="13" t="s">
        <v>8</v>
      </c>
      <c r="B4" s="13"/>
      <c r="C4" s="40" t="str">
        <f>IF(C2="",TEXT(C3,),C2)</f>
        <v>OTE</v>
      </c>
    </row>
    <row r="5" spans="1:5" ht="22.5" customHeight="1" x14ac:dyDescent="0.25">
      <c r="A5" s="13" t="s">
        <v>0</v>
      </c>
      <c r="B5" s="13"/>
      <c r="C5" s="39" t="s">
        <v>1</v>
      </c>
    </row>
    <row r="6" spans="1:5" ht="22.5" customHeight="1" x14ac:dyDescent="0.25">
      <c r="A6" s="13" t="s">
        <v>26</v>
      </c>
      <c r="B6" s="13"/>
      <c r="C6" s="53">
        <v>2020</v>
      </c>
    </row>
    <row r="7" spans="1:5" ht="22.5" customHeight="1" x14ac:dyDescent="0.25">
      <c r="A7" s="13" t="s">
        <v>34</v>
      </c>
      <c r="B7" s="13"/>
      <c r="C7" s="71">
        <v>44013</v>
      </c>
    </row>
    <row r="8" spans="1:5" ht="22.5" customHeight="1" x14ac:dyDescent="0.25">
      <c r="A8" s="13" t="s">
        <v>35</v>
      </c>
      <c r="B8" s="13"/>
      <c r="C8" s="71">
        <v>44196</v>
      </c>
    </row>
    <row r="9" spans="1:5" ht="67.5" customHeight="1" x14ac:dyDescent="0.25">
      <c r="A9" s="13" t="s">
        <v>11</v>
      </c>
      <c r="B9" s="13"/>
      <c r="C9" s="72"/>
    </row>
    <row r="10" spans="1:5" x14ac:dyDescent="0.25"/>
    <row r="11" spans="1:5" ht="15.75" thickBot="1" x14ac:dyDescent="0.3"/>
    <row r="12" spans="1:5" ht="31.5" customHeight="1" thickBot="1" x14ac:dyDescent="0.3">
      <c r="A12" s="14" t="s">
        <v>36</v>
      </c>
      <c r="B12" s="15"/>
      <c r="C12" s="16" t="str">
        <f>IF(OR(C5="",C4="",C6="",C7="",C8=""),"ΥΠΑΡΧΟΥΝ ΛΑΘΗ","ΤΑ ΣΤΟΙΧΕΙΑ ΕΙΝΑΙ ΟΡΘΑ")</f>
        <v>ΤΑ ΣΤΟΙΧΕΙΑ ΕΙΝΑΙ ΟΡΘΑ</v>
      </c>
      <c r="E12" s="42"/>
    </row>
    <row r="13" spans="1:5" ht="31.5" customHeight="1" thickBot="1" x14ac:dyDescent="0.3">
      <c r="A13" s="45"/>
      <c r="B13" s="17" t="s">
        <v>37</v>
      </c>
      <c r="C13" s="18" t="str">
        <f>CONCATENATE(IF($B$14="ΝΑΙ",COUNTIF('H01'!P:P,"ΣΦΑΛΜΑ"),0)+IF(B15="ΝΑΙ",COUNTIF('H02'!M:M,"ΣΦΑΛΜΑ"),0)+COUNTIF('H03'!F:F,"ΣΦΑΛΜΑ")+COUNTIF('H04'!J:J,"ΣΦΑΛΜΑ")+COUNTIF('H05'!J:J,"ΣΦΑΛΜΑ")," ΣΦΑΛΜΑΤΑ")</f>
        <v>0 ΣΦΑΛΜΑΤΑ</v>
      </c>
    </row>
    <row r="14" spans="1:5" ht="19.5" thickBot="1" x14ac:dyDescent="0.3">
      <c r="A14" s="14" t="s">
        <v>59</v>
      </c>
      <c r="B14" s="73" t="s">
        <v>38</v>
      </c>
      <c r="C14" s="16" t="str">
        <f>IF(B14="ΟΧΙ","",IF(COUNTIF('H01'!P:P,"ΣΦΑΛΜΑ")=0,"ΤΑ ΣΤΟΙΧΕΙΑ ΕΙΝΑΙ ΟΡΘΑ","ΥΠΑΡΧΟΥΝ ΛΑΘΗ"))</f>
        <v>ΤΑ ΣΤΟΙΧΕΙΑ ΕΙΝΑΙ ΟΡΘΑ</v>
      </c>
      <c r="D14" s="43"/>
    </row>
    <row r="15" spans="1:5" ht="19.5" thickBot="1" x14ac:dyDescent="0.3">
      <c r="A15" s="14" t="s">
        <v>60</v>
      </c>
      <c r="B15" s="73" t="s">
        <v>38</v>
      </c>
      <c r="C15" s="16" t="str">
        <f>IF(B15="ΟΧΙ","",IF(COUNTIF('H02'!M:M,"ΣΦΑΛΜΑ")=0,"ΤΑ ΣΤΟΙΧΕΙΑ ΕΙΝΑΙ ΟΡΘΑ","ΥΠΑΡΧΟΥΝ ΛΑΘΗ"))</f>
        <v>ΤΑ ΣΤΟΙΧΕΙΑ ΕΙΝΑΙ ΟΡΘΑ</v>
      </c>
    </row>
    <row r="16" spans="1:5" ht="19.5" thickBot="1" x14ac:dyDescent="0.3">
      <c r="A16" s="14" t="s">
        <v>61</v>
      </c>
      <c r="B16" s="73" t="s">
        <v>38</v>
      </c>
      <c r="C16" s="16" t="str">
        <f>IF(B16="ΟΧΙ","",IF(COUNTIF('H03'!N:N,"ΣΦΑΛΜΑ")=0,"ΤΑ ΣΤΟΙΧΕΙΑ ΕΙΝΑΙ ΟΡΘΑ","ΥΠΑΡΧΟΥΝ ΛΑΘΗ"))</f>
        <v>ΤΑ ΣΤΟΙΧΕΙΑ ΕΙΝΑΙ ΟΡΘΑ</v>
      </c>
    </row>
    <row r="17" spans="1:3" ht="19.5" thickBot="1" x14ac:dyDescent="0.3">
      <c r="A17" s="14" t="s">
        <v>62</v>
      </c>
      <c r="B17" s="73" t="s">
        <v>38</v>
      </c>
      <c r="C17" s="16" t="str">
        <f>IF(B17="ΟΧΙ","",IF(COUNTIF('H04'!J3,"ΣΦΑΛΜΑ")=0,"ΤΑ ΣΤΟΙΧΕΙΑ ΕΙΝΑΙ ΟΡΘΑ","ΥΠΑΡΧΟΥΝ ΛΑΘΗ"))</f>
        <v>ΤΑ ΣΤΟΙΧΕΙΑ ΕΙΝΑΙ ΟΡΘΑ</v>
      </c>
    </row>
    <row r="18" spans="1:3" ht="19.5" thickBot="1" x14ac:dyDescent="0.3">
      <c r="A18" s="14" t="s">
        <v>63</v>
      </c>
      <c r="B18" s="73" t="s">
        <v>38</v>
      </c>
      <c r="C18" s="16" t="str">
        <f>IF(B18="ΟΧΙ","",IF(COUNTIF('H05'!J3,"ΣΦΑΛΜΑ")=0,"ΤΑ ΣΤΟΙΧΕΙΑ ΕΙΝΑΙ ΟΡΘΑ","ΥΠΑΡΧΟΥΝ ΛΑΘΗ"))</f>
        <v>ΤΑ ΣΤΟΙΧΕΙΑ ΕΙΝΑΙ ΟΡΘΑ</v>
      </c>
    </row>
    <row r="19" spans="1:3" x14ac:dyDescent="0.25">
      <c r="A19" s="109" t="s">
        <v>90</v>
      </c>
      <c r="B19" s="108"/>
      <c r="C19" s="108"/>
    </row>
  </sheetData>
  <sheetProtection algorithmName="SHA-512" hashValue="pSAEhYLXMGPoe2ys6IHFCYeRH65yjuCAGTDGmtUxm/uwjHmDISA3EryKBXjl4iqhyuk4v2zZZODQRNOdNqRQJg==" saltValue="KZ52j/F4kgeaywdXUqr1/Q==" spinCount="100000" sheet="1" objects="1" scenarios="1"/>
  <conditionalFormatting sqref="C12:C13">
    <cfRule type="cellIs" dxfId="20" priority="17" operator="equal">
      <formula>"ΤΑ ΣΤΟΙΧΕΙΑ ΕΙΝΑΙ ΟΡΘΑ"</formula>
    </cfRule>
    <cfRule type="cellIs" dxfId="19" priority="18" operator="equal">
      <formula>"ΥΠΑΡΧΟΥΝ ΛΑΘΗ"</formula>
    </cfRule>
  </conditionalFormatting>
  <conditionalFormatting sqref="C14">
    <cfRule type="cellIs" dxfId="18" priority="15" operator="equal">
      <formula>"ΤΑ ΣΤΟΙΧΕΙΑ ΕΙΝΑΙ ΟΡΘΑ"</formula>
    </cfRule>
    <cfRule type="cellIs" dxfId="17" priority="16" operator="equal">
      <formula>"ΥΠΑΡΧΟΥΝ ΛΑΘΗ"</formula>
    </cfRule>
  </conditionalFormatting>
  <conditionalFormatting sqref="C15">
    <cfRule type="cellIs" dxfId="16" priority="13" operator="equal">
      <formula>"ΤΑ ΣΤΟΙΧΕΙΑ ΕΙΝΑΙ ΟΡΘΑ"</formula>
    </cfRule>
    <cfRule type="cellIs" dxfId="15" priority="14" operator="equal">
      <formula>"ΥΠΑΡΧΟΥΝ ΛΑΘΗ"</formula>
    </cfRule>
  </conditionalFormatting>
  <conditionalFormatting sqref="C16">
    <cfRule type="cellIs" dxfId="14" priority="11" operator="equal">
      <formula>"ΤΑ ΣΤΟΙΧΕΙΑ ΕΙΝΑΙ ΟΡΘΑ"</formula>
    </cfRule>
    <cfRule type="cellIs" dxfId="13" priority="12" operator="equal">
      <formula>"ΥΠΑΡΧΟΥΝ ΛΑΘΗ"</formula>
    </cfRule>
  </conditionalFormatting>
  <conditionalFormatting sqref="C17">
    <cfRule type="cellIs" dxfId="12" priority="9" operator="equal">
      <formula>"ΤΑ ΣΤΟΙΧΕΙΑ ΕΙΝΑΙ ΟΡΘΑ"</formula>
    </cfRule>
    <cfRule type="cellIs" dxfId="11" priority="10" operator="equal">
      <formula>"ΥΠΑΡΧΟΥΝ ΛΑΘΗ"</formula>
    </cfRule>
  </conditionalFormatting>
  <conditionalFormatting sqref="C18">
    <cfRule type="cellIs" dxfId="10" priority="7" operator="equal">
      <formula>"ΤΑ ΣΤΟΙΧΕΙΑ ΕΙΝΑΙ ΟΡΘΑ"</formula>
    </cfRule>
    <cfRule type="cellIs" dxfId="9" priority="8" operator="equal">
      <formula>"ΥΠΑΡΧΟΥΝ ΛΑΘΗ"</formula>
    </cfRule>
  </conditionalFormatting>
  <dataValidations count="4">
    <dataValidation type="list" allowBlank="1" showInputMessage="1" showErrorMessage="1" sqref="B14:B18">
      <formula1>Include</formula1>
    </dataValidation>
    <dataValidation type="whole" allowBlank="1" showInputMessage="1" showErrorMessage="1" sqref="C6">
      <formula1>1990</formula1>
      <formula2>2030</formula2>
    </dataValidation>
    <dataValidation type="list" allowBlank="1" showInputMessage="1" showErrorMessage="1" sqref="C5">
      <formula1>Period</formula1>
    </dataValidation>
    <dataValidation type="list" allowBlank="1" showInputMessage="1" showErrorMessage="1" sqref="C2">
      <formula1>Operators.</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00B0F0"/>
  </sheetPr>
  <dimension ref="A1:W32"/>
  <sheetViews>
    <sheetView topLeftCell="A2" zoomScale="70" zoomScaleNormal="70" workbookViewId="0">
      <selection activeCell="L7" sqref="L7"/>
    </sheetView>
  </sheetViews>
  <sheetFormatPr defaultColWidth="0" defaultRowHeight="15" zeroHeight="1" x14ac:dyDescent="0.25"/>
  <cols>
    <col min="1" max="1" width="50" style="41" customWidth="1"/>
    <col min="2" max="2" width="23" style="41" hidden="1" customWidth="1"/>
    <col min="3" max="3" width="22.42578125" style="41" bestFit="1" customWidth="1"/>
    <col min="4" max="6" width="23" style="41" hidden="1" customWidth="1"/>
    <col min="7" max="7" width="30.42578125" style="41" customWidth="1"/>
    <col min="8" max="8" width="24.85546875" style="41" customWidth="1"/>
    <col min="9" max="9" width="39.28515625" style="41" hidden="1" customWidth="1"/>
    <col min="10" max="10" width="22.42578125" style="41" customWidth="1"/>
    <col min="11" max="11" width="31.140625" style="41" customWidth="1"/>
    <col min="12" max="12" width="23.28515625" style="46" bestFit="1" customWidth="1"/>
    <col min="13" max="13" width="23.28515625" style="46" customWidth="1"/>
    <col min="14" max="14" width="45" style="41" customWidth="1"/>
    <col min="15" max="15" width="7.140625" style="41" customWidth="1"/>
    <col min="16" max="16" width="13.140625" style="41" customWidth="1"/>
    <col min="17" max="17" width="75.140625" style="41" customWidth="1"/>
    <col min="18" max="16384" width="9.140625" style="41" hidden="1"/>
  </cols>
  <sheetData>
    <row r="1" spans="1:23" ht="15.75" hidden="1" thickBot="1" x14ac:dyDescent="0.3">
      <c r="A1" s="22" t="s">
        <v>45</v>
      </c>
      <c r="B1" s="22" t="s">
        <v>46</v>
      </c>
      <c r="C1" s="22" t="s">
        <v>52</v>
      </c>
      <c r="D1" s="12" t="s">
        <v>78</v>
      </c>
      <c r="E1" s="12" t="s">
        <v>79</v>
      </c>
      <c r="F1" s="12" t="s">
        <v>47</v>
      </c>
      <c r="G1" s="35" t="s">
        <v>50</v>
      </c>
      <c r="H1" s="35" t="s">
        <v>50</v>
      </c>
      <c r="I1" s="35" t="s">
        <v>48</v>
      </c>
      <c r="J1" s="35" t="s">
        <v>88</v>
      </c>
      <c r="K1" s="35" t="s">
        <v>53</v>
      </c>
      <c r="L1" s="36" t="s">
        <v>54</v>
      </c>
      <c r="M1" s="36" t="s">
        <v>55</v>
      </c>
      <c r="N1" s="35" t="s">
        <v>51</v>
      </c>
      <c r="P1" s="22" t="s">
        <v>50</v>
      </c>
      <c r="Q1" s="22" t="s">
        <v>50</v>
      </c>
    </row>
    <row r="2" spans="1:23" ht="69" customHeight="1" thickBot="1" x14ac:dyDescent="0.3">
      <c r="A2" s="2" t="s">
        <v>12</v>
      </c>
      <c r="B2" s="3" t="s">
        <v>8</v>
      </c>
      <c r="C2" s="3" t="s">
        <v>68</v>
      </c>
      <c r="D2" s="25"/>
      <c r="E2" s="25"/>
      <c r="F2" s="25" t="s">
        <v>80</v>
      </c>
      <c r="G2" s="3" t="s">
        <v>81</v>
      </c>
      <c r="H2" s="3" t="s">
        <v>65</v>
      </c>
      <c r="I2" s="3" t="s">
        <v>15</v>
      </c>
      <c r="J2" s="3" t="s">
        <v>13</v>
      </c>
      <c r="K2" s="3" t="s">
        <v>18</v>
      </c>
      <c r="L2" s="25" t="s">
        <v>22</v>
      </c>
      <c r="M2" s="34" t="s">
        <v>43</v>
      </c>
      <c r="N2" s="9" t="s">
        <v>11</v>
      </c>
      <c r="P2" s="29" t="s">
        <v>40</v>
      </c>
      <c r="Q2" s="29" t="s">
        <v>66</v>
      </c>
    </row>
    <row r="3" spans="1:23" ht="30" customHeight="1" thickTop="1" x14ac:dyDescent="0.25">
      <c r="A3" s="8" t="s">
        <v>23</v>
      </c>
      <c r="B3" s="7" t="str">
        <f>ΓΕΝΙΚΑ!C4</f>
        <v>OTE</v>
      </c>
      <c r="C3" s="110">
        <v>44196</v>
      </c>
      <c r="D3" s="91">
        <f>IF(ΓΕΝΙΚΑ!$B$14="ΝΑΙ",15300,"")</f>
        <v>15300</v>
      </c>
      <c r="E3" s="31" t="str">
        <f>IF(ΓΕΝΙΚΑ!$B$14="ΝΑΙ","ΠΑΝΕΛΛΑΔΙΚΑ","")</f>
        <v>ΠΑΝΕΛΛΑΔΙΚΑ</v>
      </c>
      <c r="F3" s="92" t="s">
        <v>44</v>
      </c>
      <c r="G3" s="50" t="s">
        <v>27</v>
      </c>
      <c r="H3" s="76" t="s">
        <v>91</v>
      </c>
      <c r="I3" s="19" t="str">
        <f>IF(G3="","",IF(G3="Άλλη",H3,G3))</f>
        <v>Λήψη παραγγελιών ή/και παροχή πληροφοριών/βοήθειας Οικιακών Πελατών ΟΤΕ - Θέματα πωλήσεων</v>
      </c>
      <c r="J3" s="111" t="s">
        <v>75</v>
      </c>
      <c r="K3" s="112">
        <v>13888</v>
      </c>
      <c r="L3" s="114" t="s">
        <v>94</v>
      </c>
      <c r="M3" s="115" t="s">
        <v>95</v>
      </c>
      <c r="N3" s="117" t="s">
        <v>100</v>
      </c>
      <c r="P3" s="48" t="str">
        <f>IF(Q3="","","ΣΦΑΛΜΑ")</f>
        <v/>
      </c>
      <c r="Q3" s="67" t="str">
        <f>CONCATENATE(IF(W3&lt;&gt;0,"Σφάλμα ημερομηνίας",""),IF(I3="","    |   Πρέπει να επιλεγεί υπηρεσία",""),IF(J3="","   |   Πρέπει να επιλεγεί μέσο",""),IF(K3="","   |   Πρέπει να αναγραφούν τα στοιχεία μέσου",""),IF(L3="","   |   Πρέπει να αναγραφεί η χρέωση του μέσου",""),IF(M3="","   |   Πρέπει να αναγραφεί ωράριο λειτουργίας",""))</f>
        <v/>
      </c>
      <c r="R3" s="41" t="str">
        <f t="shared" ref="R3:R32" si="0">TEXT($C$3,"ΗΗ/ΜΜ/ΕΕΕΕ")</f>
        <v>31/12/2020</v>
      </c>
      <c r="S3" s="41">
        <f>_xlfn.NUMBERVALUE(LEFT(R3,2))</f>
        <v>31</v>
      </c>
      <c r="T3" s="41">
        <f>_xlfn.NUMBERVALUE(MID(R3,4,2))</f>
        <v>12</v>
      </c>
      <c r="U3" s="41">
        <f>_xlfn.NUMBERVALUE(RIGHT(R3,4))</f>
        <v>2020</v>
      </c>
      <c r="V3" s="41">
        <f>IF(LEN((R3)=10),0,1)+IF(AND(S3&gt;0,S3&lt;32),0,1)+IF(AND(T3&gt;0,T3&lt;13),0,1)+IF(AND(U3&gt;2000,U3&lt;2030),0,1)</f>
        <v>0</v>
      </c>
      <c r="W3" s="41">
        <f>IF(ISERR(V3),1,V3)</f>
        <v>0</v>
      </c>
    </row>
    <row r="4" spans="1:23" ht="30" customHeight="1" x14ac:dyDescent="0.25">
      <c r="A4" s="5" t="str">
        <f t="shared" ref="A4:C32" si="1">A$3</f>
        <v>H01</v>
      </c>
      <c r="B4" s="4" t="str">
        <f t="shared" si="1"/>
        <v>OTE</v>
      </c>
      <c r="C4" s="4">
        <f>C$3</f>
        <v>44196</v>
      </c>
      <c r="D4" s="91">
        <f>IF(ΓΕΝΙΚΑ!$B$14="ΝΑΙ",15300,"")</f>
        <v>15300</v>
      </c>
      <c r="E4" s="31" t="str">
        <f>IF(ΓΕΝΙΚΑ!$B$14="ΝΑΙ","ΠΑΝΕΛΛΑΔΙΚΑ","")</f>
        <v>ΠΑΝΕΛΛΑΔΙΚΑ</v>
      </c>
      <c r="F4" s="93" t="s">
        <v>44</v>
      </c>
      <c r="G4" s="51" t="s">
        <v>27</v>
      </c>
      <c r="H4" s="77" t="s">
        <v>92</v>
      </c>
      <c r="I4" s="19" t="str">
        <f t="shared" ref="I4:I31" si="2">IF(G4="","",IF(G4="Άλλη",H4,G4))</f>
        <v>Παροχή πληροφοριών/βοήθειας Οικιακών Πελατών ΟΤΕ - Θέματα τιμολόγησης</v>
      </c>
      <c r="J4" s="99" t="s">
        <v>75</v>
      </c>
      <c r="K4" s="113">
        <v>13888</v>
      </c>
      <c r="L4" s="97" t="s">
        <v>94</v>
      </c>
      <c r="M4" s="116" t="s">
        <v>95</v>
      </c>
      <c r="N4" s="87" t="str">
        <f>N$3</f>
        <v>Τηλέφωνο 13888: Εξυπηρέτηση / Βλαβοληψία Οικιακών Πελατών ΟΤΕ. 
Ο αριθμός κλήσης 13888 στο κελί Κ3 αφορά τις Πωλήσεις (Sales), στο κελί Κ4 αφορά την Τιμολόγηση (Billing), ενώ στο κελί Κ5αφορά την Βλαβοληψία (Technical)                                                                                                                                                                                          
Τηλέφωνο 13818: Εξυπηρέτηση / Βλαβοληψία Επιχειρησιακών Πελατών ΟΤΕ   
Τηλέφωνο 1305: Εξυπηρέτηση Ενημέρωσης Εκπρόθεσμων Οφειλών Πελατών ΟΤΕ</v>
      </c>
      <c r="P4" s="48" t="str">
        <f t="shared" ref="P4:P32" si="3">IF(Q4="","","ΣΦΑΛΜΑ")</f>
        <v/>
      </c>
      <c r="Q4" s="75" t="str">
        <f>IF(G4&lt;&gt;"",CONCATENATE(IF(W3&lt;&gt;0,"Σφάλμα ημερομηνίας",""),IF(I4="","    |   Πρέπει να επιλεγεί υπηρεσία",""),IF(J4="","   |   Πρέπει να επιλεγεί μέσο",""),IF(K4="","   |   Πρέπει να αναγραφούν τα στοιχεία μέσου",""),IF(L4="","   |   Πρέπει να αναγραφεί η χρέωση του μέσου",""),IF(M4="","   |   Πρέπει να αναγραφεί ωράριο λειτουργίας","")),"")</f>
        <v/>
      </c>
      <c r="R4" s="41" t="str">
        <f t="shared" si="0"/>
        <v>31/12/2020</v>
      </c>
      <c r="S4" s="41">
        <f>_xlfn.NUMBERVALUE(LEFT(R4,2))</f>
        <v>31</v>
      </c>
      <c r="T4" s="41">
        <f>_xlfn.NUMBERVALUE(MID(R4,4,2))</f>
        <v>12</v>
      </c>
      <c r="U4" s="41">
        <f>_xlfn.NUMBERVALUE(RIGHT(R4,4))</f>
        <v>2020</v>
      </c>
      <c r="V4" s="41">
        <f>IF(LEN((R4)=10),0,1)+IF(AND(S4&gt;0,S4&lt;32),0,1)+IF(AND(T4&gt;0,T4&lt;13),0,1)+IF(AND(U4&gt;2000,U4&lt;2030),0,1)</f>
        <v>0</v>
      </c>
      <c r="W4" s="41">
        <f>IF(ISERR(V4),1,V4)</f>
        <v>0</v>
      </c>
    </row>
    <row r="5" spans="1:23" ht="30" customHeight="1" x14ac:dyDescent="0.25">
      <c r="A5" s="5" t="str">
        <f t="shared" si="1"/>
        <v>H01</v>
      </c>
      <c r="B5" s="4" t="str">
        <f t="shared" si="1"/>
        <v>OTE</v>
      </c>
      <c r="C5" s="4">
        <f>C$3</f>
        <v>44196</v>
      </c>
      <c r="D5" s="91">
        <f>IF(ΓΕΝΙΚΑ!$B$14="ΝΑΙ",15300,"")</f>
        <v>15300</v>
      </c>
      <c r="E5" s="31" t="str">
        <f>IF(ΓΕΝΙΚΑ!$B$14="ΝΑΙ","ΠΑΝΕΛΛΑΔΙΚΑ","")</f>
        <v>ΠΑΝΕΛΛΑΔΙΚΑ</v>
      </c>
      <c r="F5" s="93" t="s">
        <v>44</v>
      </c>
      <c r="G5" s="51" t="s">
        <v>27</v>
      </c>
      <c r="H5" s="77" t="s">
        <v>93</v>
      </c>
      <c r="I5" s="19" t="str">
        <f t="shared" si="2"/>
        <v>Βλαβοληψία Οικιακών Πελατών ΟΤΕ</v>
      </c>
      <c r="J5" s="99" t="s">
        <v>75</v>
      </c>
      <c r="K5" s="113">
        <v>13888</v>
      </c>
      <c r="L5" s="97" t="s">
        <v>94</v>
      </c>
      <c r="M5" s="116" t="s">
        <v>96</v>
      </c>
      <c r="N5" s="87" t="str">
        <f t="shared" ref="N5:N32" si="4">N$3</f>
        <v>Τηλέφωνο 13888: Εξυπηρέτηση / Βλαβοληψία Οικιακών Πελατών ΟΤΕ. 
Ο αριθμός κλήσης 13888 στο κελί Κ3 αφορά τις Πωλήσεις (Sales), στο κελί Κ4 αφορά την Τιμολόγηση (Billing), ενώ στο κελί Κ5αφορά την Βλαβοληψία (Technical)                                                                                                                                                                                          
Τηλέφωνο 13818: Εξυπηρέτηση / Βλαβοληψία Επιχειρησιακών Πελατών ΟΤΕ   
Τηλέφωνο 1305: Εξυπηρέτηση Ενημέρωσης Εκπρόθεσμων Οφειλών Πελατών ΟΤΕ</v>
      </c>
      <c r="P5" s="48" t="str">
        <f t="shared" si="3"/>
        <v/>
      </c>
      <c r="Q5" s="75" t="str">
        <f t="shared" ref="Q5:Q32" si="5">IF(G5&lt;&gt;"",CONCATENATE(IF(W4&lt;&gt;0,"Σφάλμα ημερομηνίας",""),IF(I5="","    |   Πρέπει να επιλεγεί υπηρεσία",""),IF(J5="","   |   Πρέπει να επιλεγεί μέσο",""),IF(K5="","   |   Πρέπει να αναγραφούν τα στοιχεία μέσου",""),IF(L5="","   |   Πρέπει να αναγραφεί η χρέωση του μέσου",""),IF(M5="","   |   Πρέπει να αναγραφεί ωράριο λειτουργίας","")),"")</f>
        <v/>
      </c>
      <c r="R5" s="41" t="str">
        <f t="shared" si="0"/>
        <v>31/12/2020</v>
      </c>
      <c r="S5" s="41">
        <f t="shared" ref="S5:S32" si="6">_xlfn.NUMBERVALUE(LEFT(R5,2))</f>
        <v>31</v>
      </c>
      <c r="T5" s="41">
        <f t="shared" ref="T5:T32" si="7">_xlfn.NUMBERVALUE(MID(R5,4,2))</f>
        <v>12</v>
      </c>
      <c r="U5" s="41">
        <f t="shared" ref="U5:U32" si="8">_xlfn.NUMBERVALUE(RIGHT(R5,4))</f>
        <v>2020</v>
      </c>
      <c r="V5" s="41">
        <f t="shared" ref="V5:V32" si="9">IF(LEN((R5)=10),0,1)+IF(AND(S5&gt;0,S5&lt;32),0,1)+IF(AND(T5&gt;0,T5&lt;13),0,1)+IF(AND(U5&gt;2000,U5&lt;2030),0,1)</f>
        <v>0</v>
      </c>
      <c r="W5" s="41">
        <f t="shared" ref="W5:W32" si="10">IF(ISERR(V5),1,V5)</f>
        <v>0</v>
      </c>
    </row>
    <row r="6" spans="1:23" ht="30" customHeight="1" x14ac:dyDescent="0.25">
      <c r="A6" s="5" t="str">
        <f t="shared" si="1"/>
        <v>H01</v>
      </c>
      <c r="B6" s="4" t="str">
        <f t="shared" si="1"/>
        <v>OTE</v>
      </c>
      <c r="C6" s="4">
        <f>C$3</f>
        <v>44196</v>
      </c>
      <c r="D6" s="91">
        <f>IF(ΓΕΝΙΚΑ!$B$14="ΝΑΙ",15300,"")</f>
        <v>15300</v>
      </c>
      <c r="E6" s="31" t="str">
        <f>IF(ΓΕΝΙΚΑ!$B$14="ΝΑΙ","ΠΑΝΕΛΛΑΔΙΚΑ","")</f>
        <v>ΠΑΝΕΛΛΑΔΙΚΑ</v>
      </c>
      <c r="F6" s="93" t="s">
        <v>44</v>
      </c>
      <c r="G6" s="51" t="s">
        <v>16</v>
      </c>
      <c r="H6" s="77"/>
      <c r="I6" s="19" t="str">
        <f t="shared" si="2"/>
        <v>Λήψη παραγγελιών ή/και παροχή πληροφοριών/βοήθειας</v>
      </c>
      <c r="J6" s="99" t="s">
        <v>75</v>
      </c>
      <c r="K6" s="113">
        <v>13818</v>
      </c>
      <c r="L6" s="97" t="s">
        <v>94</v>
      </c>
      <c r="M6" s="116" t="s">
        <v>96</v>
      </c>
      <c r="N6" s="87" t="str">
        <f t="shared" si="4"/>
        <v>Τηλέφωνο 13888: Εξυπηρέτηση / Βλαβοληψία Οικιακών Πελατών ΟΤΕ. 
Ο αριθμός κλήσης 13888 στο κελί Κ3 αφορά τις Πωλήσεις (Sales), στο κελί Κ4 αφορά την Τιμολόγηση (Billing), ενώ στο κελί Κ5αφορά την Βλαβοληψία (Technical)                                                                                                                                                                                          
Τηλέφωνο 13818: Εξυπηρέτηση / Βλαβοληψία Επιχειρησιακών Πελατών ΟΤΕ   
Τηλέφωνο 1305: Εξυπηρέτηση Ενημέρωσης Εκπρόθεσμων Οφειλών Πελατών ΟΤΕ</v>
      </c>
      <c r="P6" s="48" t="str">
        <f t="shared" si="3"/>
        <v/>
      </c>
      <c r="Q6" s="75" t="str">
        <f t="shared" si="5"/>
        <v/>
      </c>
      <c r="R6" s="41" t="str">
        <f t="shared" si="0"/>
        <v>31/12/2020</v>
      </c>
      <c r="S6" s="41">
        <f t="shared" si="6"/>
        <v>31</v>
      </c>
      <c r="T6" s="41">
        <f t="shared" si="7"/>
        <v>12</v>
      </c>
      <c r="U6" s="41">
        <f t="shared" si="8"/>
        <v>2020</v>
      </c>
      <c r="V6" s="41">
        <f t="shared" si="9"/>
        <v>0</v>
      </c>
      <c r="W6" s="41">
        <f t="shared" si="10"/>
        <v>0</v>
      </c>
    </row>
    <row r="7" spans="1:23" ht="30" customHeight="1" x14ac:dyDescent="0.25">
      <c r="A7" s="5" t="str">
        <f t="shared" si="1"/>
        <v>H01</v>
      </c>
      <c r="B7" s="4" t="str">
        <f t="shared" si="1"/>
        <v>OTE</v>
      </c>
      <c r="C7" s="4">
        <f t="shared" si="1"/>
        <v>44196</v>
      </c>
      <c r="D7" s="91">
        <f>IF(ΓΕΝΙΚΑ!$B$14="ΝΑΙ",15300,"")</f>
        <v>15300</v>
      </c>
      <c r="E7" s="31" t="str">
        <f>IF(ΓΕΝΙΚΑ!$B$14="ΝΑΙ","ΠΑΝΕΛΛΑΔΙΚΑ","")</f>
        <v>ΠΑΝΕΛΛΑΔΙΚΑ</v>
      </c>
      <c r="F7" s="93" t="s">
        <v>44</v>
      </c>
      <c r="G7" s="51" t="s">
        <v>16</v>
      </c>
      <c r="H7" s="77"/>
      <c r="I7" s="19" t="str">
        <f t="shared" si="2"/>
        <v>Λήψη παραγγελιών ή/και παροχή πληροφοριών/βοήθειας</v>
      </c>
      <c r="J7" s="99" t="s">
        <v>75</v>
      </c>
      <c r="K7" s="113">
        <v>1305</v>
      </c>
      <c r="L7" s="97" t="s">
        <v>94</v>
      </c>
      <c r="M7" s="95" t="s">
        <v>97</v>
      </c>
      <c r="N7" s="87" t="str">
        <f t="shared" si="4"/>
        <v>Τηλέφωνο 13888: Εξυπηρέτηση / Βλαβοληψία Οικιακών Πελατών ΟΤΕ. 
Ο αριθμός κλήσης 13888 στο κελί Κ3 αφορά τις Πωλήσεις (Sales), στο κελί Κ4 αφορά την Τιμολόγηση (Billing), ενώ στο κελί Κ5αφορά την Βλαβοληψία (Technical)                                                                                                                                                                                          
Τηλέφωνο 13818: Εξυπηρέτηση / Βλαβοληψία Επιχειρησιακών Πελατών ΟΤΕ   
Τηλέφωνο 1305: Εξυπηρέτηση Ενημέρωσης Εκπρόθεσμων Οφειλών Πελατών ΟΤΕ</v>
      </c>
      <c r="P7" s="48" t="str">
        <f t="shared" si="3"/>
        <v/>
      </c>
      <c r="Q7" s="75" t="str">
        <f t="shared" si="5"/>
        <v/>
      </c>
      <c r="R7" s="41" t="str">
        <f t="shared" si="0"/>
        <v>31/12/2020</v>
      </c>
      <c r="S7" s="41">
        <f t="shared" si="6"/>
        <v>31</v>
      </c>
      <c r="T7" s="41">
        <f t="shared" si="7"/>
        <v>12</v>
      </c>
      <c r="U7" s="41">
        <f t="shared" si="8"/>
        <v>2020</v>
      </c>
      <c r="V7" s="41">
        <f t="shared" si="9"/>
        <v>0</v>
      </c>
      <c r="W7" s="41">
        <f t="shared" si="10"/>
        <v>0</v>
      </c>
    </row>
    <row r="8" spans="1:23" ht="30" customHeight="1" x14ac:dyDescent="0.25">
      <c r="A8" s="5" t="str">
        <f t="shared" si="1"/>
        <v>H01</v>
      </c>
      <c r="B8" s="4" t="str">
        <f t="shared" si="1"/>
        <v>OTE</v>
      </c>
      <c r="C8" s="4">
        <f>C$3</f>
        <v>44196</v>
      </c>
      <c r="D8" s="91">
        <f>IF(ΓΕΝΙΚΑ!$B$14="ΝΑΙ",15300,"")</f>
        <v>15300</v>
      </c>
      <c r="E8" s="31" t="str">
        <f>IF(ΓΕΝΙΚΑ!$B$14="ΝΑΙ","ΠΑΝΕΛΛΑΔΙΚΑ","")</f>
        <v>ΠΑΝΕΛΛΑΔΙΚΑ</v>
      </c>
      <c r="F8" s="93" t="s">
        <v>44</v>
      </c>
      <c r="G8" s="51" t="s">
        <v>17</v>
      </c>
      <c r="H8" s="77"/>
      <c r="I8" s="19" t="str">
        <f t="shared" si="2"/>
        <v>Βλαβοληψία</v>
      </c>
      <c r="J8" s="99" t="s">
        <v>75</v>
      </c>
      <c r="K8" s="113">
        <v>13788</v>
      </c>
      <c r="L8" s="97" t="s">
        <v>94</v>
      </c>
      <c r="M8" s="116" t="s">
        <v>96</v>
      </c>
      <c r="N8" s="87" t="str">
        <f t="shared" si="4"/>
        <v>Τηλέφωνο 13888: Εξυπηρέτηση / Βλαβοληψία Οικιακών Πελατών ΟΤΕ. 
Ο αριθμός κλήσης 13888 στο κελί Κ3 αφορά τις Πωλήσεις (Sales), στο κελί Κ4 αφορά την Τιμολόγηση (Billing), ενώ στο κελί Κ5αφορά την Βλαβοληψία (Technical)                                                                                                                                                                                          
Τηλέφωνο 13818: Εξυπηρέτηση / Βλαβοληψία Επιχειρησιακών Πελατών ΟΤΕ   
Τηλέφωνο 1305: Εξυπηρέτηση Ενημέρωσης Εκπρόθεσμων Οφειλών Πελατών ΟΤΕ</v>
      </c>
      <c r="P8" s="48" t="str">
        <f t="shared" si="3"/>
        <v/>
      </c>
      <c r="Q8" s="75" t="str">
        <f t="shared" si="5"/>
        <v/>
      </c>
      <c r="R8" s="41" t="str">
        <f t="shared" si="0"/>
        <v>31/12/2020</v>
      </c>
      <c r="S8" s="41">
        <f t="shared" si="6"/>
        <v>31</v>
      </c>
      <c r="T8" s="41">
        <f t="shared" si="7"/>
        <v>12</v>
      </c>
      <c r="U8" s="41">
        <f t="shared" si="8"/>
        <v>2020</v>
      </c>
      <c r="V8" s="41">
        <f t="shared" si="9"/>
        <v>0</v>
      </c>
      <c r="W8" s="41">
        <f t="shared" si="10"/>
        <v>0</v>
      </c>
    </row>
    <row r="9" spans="1:23" ht="30" customHeight="1" x14ac:dyDescent="0.25">
      <c r="A9" s="5" t="str">
        <f t="shared" si="1"/>
        <v>H01</v>
      </c>
      <c r="B9" s="4" t="str">
        <f t="shared" si="1"/>
        <v>OTE</v>
      </c>
      <c r="C9" s="4">
        <f t="shared" si="1"/>
        <v>44196</v>
      </c>
      <c r="D9" s="91">
        <f>IF(ΓΕΝΙΚΑ!$B$14="ΝΑΙ",15300,"")</f>
        <v>15300</v>
      </c>
      <c r="E9" s="31" t="str">
        <f>IF(ΓΕΝΙΚΑ!$B$14="ΝΑΙ","ΠΑΝΕΛΛΑΔΙΚΑ","")</f>
        <v>ΠΑΝΕΛΛΑΔΙΚΑ</v>
      </c>
      <c r="F9" s="93" t="s">
        <v>44</v>
      </c>
      <c r="G9" s="51" t="s">
        <v>16</v>
      </c>
      <c r="H9" s="77"/>
      <c r="I9" s="19" t="str">
        <f t="shared" si="2"/>
        <v>Λήψη παραγγελιών ή/και παροχή πληροφοριών/βοήθειας</v>
      </c>
      <c r="J9" s="99" t="s">
        <v>76</v>
      </c>
      <c r="K9" s="113">
        <v>2103405129</v>
      </c>
      <c r="L9" s="97" t="s">
        <v>98</v>
      </c>
      <c r="M9" s="95" t="s">
        <v>99</v>
      </c>
      <c r="N9" s="87" t="str">
        <f t="shared" si="4"/>
        <v>Τηλέφωνο 13888: Εξυπηρέτηση / Βλαβοληψία Οικιακών Πελατών ΟΤΕ. 
Ο αριθμός κλήσης 13888 στο κελί Κ3 αφορά τις Πωλήσεις (Sales), στο κελί Κ4 αφορά την Τιμολόγηση (Billing), ενώ στο κελί Κ5αφορά την Βλαβοληψία (Technical)                                                                                                                                                                                          
Τηλέφωνο 13818: Εξυπηρέτηση / Βλαβοληψία Επιχειρησιακών Πελατών ΟΤΕ   
Τηλέφωνο 1305: Εξυπηρέτηση Ενημέρωσης Εκπρόθεσμων Οφειλών Πελατών ΟΤΕ</v>
      </c>
      <c r="P9" s="48" t="str">
        <f t="shared" si="3"/>
        <v/>
      </c>
      <c r="Q9" s="75" t="str">
        <f t="shared" si="5"/>
        <v/>
      </c>
      <c r="R9" s="41" t="str">
        <f t="shared" si="0"/>
        <v>31/12/2020</v>
      </c>
      <c r="S9" s="41">
        <f t="shared" si="6"/>
        <v>31</v>
      </c>
      <c r="T9" s="41">
        <f t="shared" si="7"/>
        <v>12</v>
      </c>
      <c r="U9" s="41">
        <f t="shared" si="8"/>
        <v>2020</v>
      </c>
      <c r="V9" s="41">
        <f t="shared" si="9"/>
        <v>0</v>
      </c>
      <c r="W9" s="41">
        <f t="shared" si="10"/>
        <v>0</v>
      </c>
    </row>
    <row r="10" spans="1:23" ht="30" customHeight="1" x14ac:dyDescent="0.25">
      <c r="A10" s="5" t="str">
        <f t="shared" si="1"/>
        <v>H01</v>
      </c>
      <c r="B10" s="4" t="str">
        <f t="shared" si="1"/>
        <v>OTE</v>
      </c>
      <c r="C10" s="4">
        <f t="shared" si="1"/>
        <v>44196</v>
      </c>
      <c r="D10" s="91">
        <f>IF(ΓΕΝΙΚΑ!$B$14="ΝΑΙ",15300,"")</f>
        <v>15300</v>
      </c>
      <c r="E10" s="31" t="str">
        <f>IF(ΓΕΝΙΚΑ!$B$14="ΝΑΙ","ΠΑΝΕΛΛΑΔΙΚΑ","")</f>
        <v>ΠΑΝΕΛΛΑΔΙΚΑ</v>
      </c>
      <c r="F10" s="93" t="s">
        <v>44</v>
      </c>
      <c r="G10" s="51"/>
      <c r="H10" s="77"/>
      <c r="I10" s="19" t="str">
        <f t="shared" si="2"/>
        <v/>
      </c>
      <c r="J10" s="99"/>
      <c r="K10" s="100"/>
      <c r="L10" s="97"/>
      <c r="M10" s="95"/>
      <c r="N10" s="87" t="str">
        <f t="shared" si="4"/>
        <v>Τηλέφωνο 13888: Εξυπηρέτηση / Βλαβοληψία Οικιακών Πελατών ΟΤΕ. 
Ο αριθμός κλήσης 13888 στο κελί Κ3 αφορά τις Πωλήσεις (Sales), στο κελί Κ4 αφορά την Τιμολόγηση (Billing), ενώ στο κελί Κ5αφορά την Βλαβοληψία (Technical)                                                                                                                                                                                          
Τηλέφωνο 13818: Εξυπηρέτηση / Βλαβοληψία Επιχειρησιακών Πελατών ΟΤΕ   
Τηλέφωνο 1305: Εξυπηρέτηση Ενημέρωσης Εκπρόθεσμων Οφειλών Πελατών ΟΤΕ</v>
      </c>
      <c r="P10" s="48" t="str">
        <f t="shared" si="3"/>
        <v/>
      </c>
      <c r="Q10" s="75" t="str">
        <f t="shared" si="5"/>
        <v/>
      </c>
      <c r="R10" s="41" t="str">
        <f t="shared" si="0"/>
        <v>31/12/2020</v>
      </c>
      <c r="S10" s="41">
        <f t="shared" si="6"/>
        <v>31</v>
      </c>
      <c r="T10" s="41">
        <f t="shared" si="7"/>
        <v>12</v>
      </c>
      <c r="U10" s="41">
        <f t="shared" si="8"/>
        <v>2020</v>
      </c>
      <c r="V10" s="41">
        <f t="shared" si="9"/>
        <v>0</v>
      </c>
      <c r="W10" s="41">
        <f t="shared" si="10"/>
        <v>0</v>
      </c>
    </row>
    <row r="11" spans="1:23" ht="30" customHeight="1" x14ac:dyDescent="0.25">
      <c r="A11" s="5" t="str">
        <f t="shared" si="1"/>
        <v>H01</v>
      </c>
      <c r="B11" s="4" t="str">
        <f t="shared" si="1"/>
        <v>OTE</v>
      </c>
      <c r="C11" s="4">
        <f t="shared" si="1"/>
        <v>44196</v>
      </c>
      <c r="D11" s="91">
        <f>IF(ΓΕΝΙΚΑ!$B$14="ΝΑΙ",15300,"")</f>
        <v>15300</v>
      </c>
      <c r="E11" s="31" t="str">
        <f>IF(ΓΕΝΙΚΑ!$B$14="ΝΑΙ","ΠΑΝΕΛΛΑΔΙΚΑ","")</f>
        <v>ΠΑΝΕΛΛΑΔΙΚΑ</v>
      </c>
      <c r="F11" s="93" t="s">
        <v>44</v>
      </c>
      <c r="G11" s="51"/>
      <c r="H11" s="77"/>
      <c r="I11" s="19" t="str">
        <f t="shared" si="2"/>
        <v/>
      </c>
      <c r="J11" s="99"/>
      <c r="K11" s="100"/>
      <c r="L11" s="97"/>
      <c r="M11" s="95"/>
      <c r="N11" s="87" t="str">
        <f t="shared" si="4"/>
        <v>Τηλέφωνο 13888: Εξυπηρέτηση / Βλαβοληψία Οικιακών Πελατών ΟΤΕ. 
Ο αριθμός κλήσης 13888 στο κελί Κ3 αφορά τις Πωλήσεις (Sales), στο κελί Κ4 αφορά την Τιμολόγηση (Billing), ενώ στο κελί Κ5αφορά την Βλαβοληψία (Technical)                                                                                                                                                                                          
Τηλέφωνο 13818: Εξυπηρέτηση / Βλαβοληψία Επιχειρησιακών Πελατών ΟΤΕ   
Τηλέφωνο 1305: Εξυπηρέτηση Ενημέρωσης Εκπρόθεσμων Οφειλών Πελατών ΟΤΕ</v>
      </c>
      <c r="P11" s="48" t="str">
        <f t="shared" si="3"/>
        <v/>
      </c>
      <c r="Q11" s="75" t="str">
        <f t="shared" si="5"/>
        <v/>
      </c>
      <c r="R11" s="41" t="str">
        <f t="shared" si="0"/>
        <v>31/12/2020</v>
      </c>
      <c r="S11" s="41">
        <f t="shared" si="6"/>
        <v>31</v>
      </c>
      <c r="T11" s="41">
        <f t="shared" si="7"/>
        <v>12</v>
      </c>
      <c r="U11" s="41">
        <f t="shared" si="8"/>
        <v>2020</v>
      </c>
      <c r="V11" s="41">
        <f t="shared" si="9"/>
        <v>0</v>
      </c>
      <c r="W11" s="41">
        <f t="shared" si="10"/>
        <v>0</v>
      </c>
    </row>
    <row r="12" spans="1:23" ht="30" customHeight="1" x14ac:dyDescent="0.25">
      <c r="A12" s="5" t="str">
        <f t="shared" si="1"/>
        <v>H01</v>
      </c>
      <c r="B12" s="4" t="str">
        <f t="shared" si="1"/>
        <v>OTE</v>
      </c>
      <c r="C12" s="4">
        <f t="shared" si="1"/>
        <v>44196</v>
      </c>
      <c r="D12" s="91">
        <f>IF(ΓΕΝΙΚΑ!$B$14="ΝΑΙ",15300,"")</f>
        <v>15300</v>
      </c>
      <c r="E12" s="31" t="str">
        <f>IF(ΓΕΝΙΚΑ!$B$14="ΝΑΙ","ΠΑΝΕΛΛΑΔΙΚΑ","")</f>
        <v>ΠΑΝΕΛΛΑΔΙΚΑ</v>
      </c>
      <c r="F12" s="93" t="s">
        <v>44</v>
      </c>
      <c r="G12" s="51"/>
      <c r="H12" s="77"/>
      <c r="I12" s="19" t="str">
        <f t="shared" si="2"/>
        <v/>
      </c>
      <c r="J12" s="99"/>
      <c r="K12" s="100"/>
      <c r="L12" s="97"/>
      <c r="M12" s="95"/>
      <c r="N12" s="87" t="str">
        <f t="shared" si="4"/>
        <v>Τηλέφωνο 13888: Εξυπηρέτηση / Βλαβοληψία Οικιακών Πελατών ΟΤΕ. 
Ο αριθμός κλήσης 13888 στο κελί Κ3 αφορά τις Πωλήσεις (Sales), στο κελί Κ4 αφορά την Τιμολόγηση (Billing), ενώ στο κελί Κ5αφορά την Βλαβοληψία (Technical)                                                                                                                                                                                          
Τηλέφωνο 13818: Εξυπηρέτηση / Βλαβοληψία Επιχειρησιακών Πελατών ΟΤΕ   
Τηλέφωνο 1305: Εξυπηρέτηση Ενημέρωσης Εκπρόθεσμων Οφειλών Πελατών ΟΤΕ</v>
      </c>
      <c r="P12" s="48" t="str">
        <f t="shared" si="3"/>
        <v/>
      </c>
      <c r="Q12" s="75" t="str">
        <f t="shared" si="5"/>
        <v/>
      </c>
      <c r="R12" s="41" t="str">
        <f t="shared" si="0"/>
        <v>31/12/2020</v>
      </c>
      <c r="S12" s="41">
        <f t="shared" si="6"/>
        <v>31</v>
      </c>
      <c r="T12" s="41">
        <f t="shared" si="7"/>
        <v>12</v>
      </c>
      <c r="U12" s="41">
        <f t="shared" si="8"/>
        <v>2020</v>
      </c>
      <c r="V12" s="41">
        <f t="shared" si="9"/>
        <v>0</v>
      </c>
      <c r="W12" s="41">
        <f t="shared" si="10"/>
        <v>0</v>
      </c>
    </row>
    <row r="13" spans="1:23" ht="30" customHeight="1" x14ac:dyDescent="0.25">
      <c r="A13" s="5" t="str">
        <f t="shared" si="1"/>
        <v>H01</v>
      </c>
      <c r="B13" s="4" t="str">
        <f t="shared" si="1"/>
        <v>OTE</v>
      </c>
      <c r="C13" s="4">
        <f t="shared" si="1"/>
        <v>44196</v>
      </c>
      <c r="D13" s="91">
        <f>IF(ΓΕΝΙΚΑ!$B$14="ΝΑΙ",15300,"")</f>
        <v>15300</v>
      </c>
      <c r="E13" s="31" t="str">
        <f>IF(ΓΕΝΙΚΑ!$B$14="ΝΑΙ","ΠΑΝΕΛΛΑΔΙΚΑ","")</f>
        <v>ΠΑΝΕΛΛΑΔΙΚΑ</v>
      </c>
      <c r="F13" s="93" t="s">
        <v>44</v>
      </c>
      <c r="G13" s="51"/>
      <c r="H13" s="77"/>
      <c r="I13" s="19" t="str">
        <f t="shared" si="2"/>
        <v/>
      </c>
      <c r="J13" s="99"/>
      <c r="K13" s="100"/>
      <c r="L13" s="97"/>
      <c r="M13" s="95"/>
      <c r="N13" s="87" t="str">
        <f t="shared" si="4"/>
        <v>Τηλέφωνο 13888: Εξυπηρέτηση / Βλαβοληψία Οικιακών Πελατών ΟΤΕ. 
Ο αριθμός κλήσης 13888 στο κελί Κ3 αφορά τις Πωλήσεις (Sales), στο κελί Κ4 αφορά την Τιμολόγηση (Billing), ενώ στο κελί Κ5αφορά την Βλαβοληψία (Technical)                                                                                                                                                                                          
Τηλέφωνο 13818: Εξυπηρέτηση / Βλαβοληψία Επιχειρησιακών Πελατών ΟΤΕ   
Τηλέφωνο 1305: Εξυπηρέτηση Ενημέρωσης Εκπρόθεσμων Οφειλών Πελατών ΟΤΕ</v>
      </c>
      <c r="P13" s="48" t="str">
        <f t="shared" si="3"/>
        <v/>
      </c>
      <c r="Q13" s="75" t="str">
        <f t="shared" si="5"/>
        <v/>
      </c>
      <c r="R13" s="41" t="str">
        <f t="shared" si="0"/>
        <v>31/12/2020</v>
      </c>
      <c r="S13" s="41">
        <f t="shared" si="6"/>
        <v>31</v>
      </c>
      <c r="T13" s="41">
        <f t="shared" si="7"/>
        <v>12</v>
      </c>
      <c r="U13" s="41">
        <f t="shared" si="8"/>
        <v>2020</v>
      </c>
      <c r="V13" s="41">
        <f t="shared" si="9"/>
        <v>0</v>
      </c>
      <c r="W13" s="41">
        <f t="shared" si="10"/>
        <v>0</v>
      </c>
    </row>
    <row r="14" spans="1:23" ht="30" customHeight="1" x14ac:dyDescent="0.25">
      <c r="A14" s="5" t="str">
        <f t="shared" si="1"/>
        <v>H01</v>
      </c>
      <c r="B14" s="4" t="str">
        <f t="shared" si="1"/>
        <v>OTE</v>
      </c>
      <c r="C14" s="4">
        <f t="shared" si="1"/>
        <v>44196</v>
      </c>
      <c r="D14" s="91">
        <f>IF(ΓΕΝΙΚΑ!$B$14="ΝΑΙ",15300,"")</f>
        <v>15300</v>
      </c>
      <c r="E14" s="31" t="str">
        <f>IF(ΓΕΝΙΚΑ!$B$14="ΝΑΙ","ΠΑΝΕΛΛΑΔΙΚΑ","")</f>
        <v>ΠΑΝΕΛΛΑΔΙΚΑ</v>
      </c>
      <c r="F14" s="93" t="s">
        <v>44</v>
      </c>
      <c r="G14" s="51"/>
      <c r="H14" s="77"/>
      <c r="I14" s="19" t="str">
        <f t="shared" si="2"/>
        <v/>
      </c>
      <c r="J14" s="99"/>
      <c r="K14" s="100"/>
      <c r="L14" s="97"/>
      <c r="M14" s="95"/>
      <c r="N14" s="87" t="str">
        <f t="shared" si="4"/>
        <v>Τηλέφωνο 13888: Εξυπηρέτηση / Βλαβοληψία Οικιακών Πελατών ΟΤΕ. 
Ο αριθμός κλήσης 13888 στο κελί Κ3 αφορά τις Πωλήσεις (Sales), στο κελί Κ4 αφορά την Τιμολόγηση (Billing), ενώ στο κελί Κ5αφορά την Βλαβοληψία (Technical)                                                                                                                                                                                          
Τηλέφωνο 13818: Εξυπηρέτηση / Βλαβοληψία Επιχειρησιακών Πελατών ΟΤΕ   
Τηλέφωνο 1305: Εξυπηρέτηση Ενημέρωσης Εκπρόθεσμων Οφειλών Πελατών ΟΤΕ</v>
      </c>
      <c r="P14" s="48" t="str">
        <f t="shared" si="3"/>
        <v/>
      </c>
      <c r="Q14" s="75" t="str">
        <f t="shared" si="5"/>
        <v/>
      </c>
      <c r="R14" s="41" t="str">
        <f t="shared" si="0"/>
        <v>31/12/2020</v>
      </c>
      <c r="S14" s="41">
        <f t="shared" si="6"/>
        <v>31</v>
      </c>
      <c r="T14" s="41">
        <f t="shared" si="7"/>
        <v>12</v>
      </c>
      <c r="U14" s="41">
        <f t="shared" si="8"/>
        <v>2020</v>
      </c>
      <c r="V14" s="41">
        <f t="shared" si="9"/>
        <v>0</v>
      </c>
      <c r="W14" s="41">
        <f t="shared" si="10"/>
        <v>0</v>
      </c>
    </row>
    <row r="15" spans="1:23" ht="30" customHeight="1" x14ac:dyDescent="0.25">
      <c r="A15" s="5" t="str">
        <f t="shared" si="1"/>
        <v>H01</v>
      </c>
      <c r="B15" s="4" t="str">
        <f t="shared" si="1"/>
        <v>OTE</v>
      </c>
      <c r="C15" s="4">
        <f t="shared" si="1"/>
        <v>44196</v>
      </c>
      <c r="D15" s="91">
        <f>IF(ΓΕΝΙΚΑ!$B$14="ΝΑΙ",15300,"")</f>
        <v>15300</v>
      </c>
      <c r="E15" s="31" t="str">
        <f>IF(ΓΕΝΙΚΑ!$B$14="ΝΑΙ","ΠΑΝΕΛΛΑΔΙΚΑ","")</f>
        <v>ΠΑΝΕΛΛΑΔΙΚΑ</v>
      </c>
      <c r="F15" s="93" t="s">
        <v>44</v>
      </c>
      <c r="G15" s="51"/>
      <c r="H15" s="77"/>
      <c r="I15" s="19" t="str">
        <f t="shared" si="2"/>
        <v/>
      </c>
      <c r="J15" s="99"/>
      <c r="K15" s="100"/>
      <c r="L15" s="97"/>
      <c r="M15" s="95"/>
      <c r="N15" s="87" t="str">
        <f t="shared" si="4"/>
        <v>Τηλέφωνο 13888: Εξυπηρέτηση / Βλαβοληψία Οικιακών Πελατών ΟΤΕ. 
Ο αριθμός κλήσης 13888 στο κελί Κ3 αφορά τις Πωλήσεις (Sales), στο κελί Κ4 αφορά την Τιμολόγηση (Billing), ενώ στο κελί Κ5αφορά την Βλαβοληψία (Technical)                                                                                                                                                                                          
Τηλέφωνο 13818: Εξυπηρέτηση / Βλαβοληψία Επιχειρησιακών Πελατών ΟΤΕ   
Τηλέφωνο 1305: Εξυπηρέτηση Ενημέρωσης Εκπρόθεσμων Οφειλών Πελατών ΟΤΕ</v>
      </c>
      <c r="P15" s="48" t="str">
        <f t="shared" si="3"/>
        <v/>
      </c>
      <c r="Q15" s="75" t="str">
        <f t="shared" si="5"/>
        <v/>
      </c>
      <c r="R15" s="41" t="str">
        <f t="shared" si="0"/>
        <v>31/12/2020</v>
      </c>
      <c r="S15" s="41">
        <f t="shared" si="6"/>
        <v>31</v>
      </c>
      <c r="T15" s="41">
        <f t="shared" si="7"/>
        <v>12</v>
      </c>
      <c r="U15" s="41">
        <f t="shared" si="8"/>
        <v>2020</v>
      </c>
      <c r="V15" s="41">
        <f t="shared" si="9"/>
        <v>0</v>
      </c>
      <c r="W15" s="41">
        <f t="shared" si="10"/>
        <v>0</v>
      </c>
    </row>
    <row r="16" spans="1:23" ht="30" customHeight="1" x14ac:dyDescent="0.25">
      <c r="A16" s="5" t="str">
        <f t="shared" si="1"/>
        <v>H01</v>
      </c>
      <c r="B16" s="4" t="str">
        <f t="shared" si="1"/>
        <v>OTE</v>
      </c>
      <c r="C16" s="4">
        <f t="shared" si="1"/>
        <v>44196</v>
      </c>
      <c r="D16" s="91">
        <f>IF(ΓΕΝΙΚΑ!$B$14="ΝΑΙ",15300,"")</f>
        <v>15300</v>
      </c>
      <c r="E16" s="31" t="str">
        <f>IF(ΓΕΝΙΚΑ!$B$14="ΝΑΙ","ΠΑΝΕΛΛΑΔΙΚΑ","")</f>
        <v>ΠΑΝΕΛΛΑΔΙΚΑ</v>
      </c>
      <c r="F16" s="93" t="s">
        <v>44</v>
      </c>
      <c r="G16" s="51"/>
      <c r="H16" s="77"/>
      <c r="I16" s="19" t="str">
        <f t="shared" si="2"/>
        <v/>
      </c>
      <c r="J16" s="99"/>
      <c r="K16" s="100"/>
      <c r="L16" s="97"/>
      <c r="M16" s="95"/>
      <c r="N16" s="87" t="str">
        <f t="shared" si="4"/>
        <v>Τηλέφωνο 13888: Εξυπηρέτηση / Βλαβοληψία Οικιακών Πελατών ΟΤΕ. 
Ο αριθμός κλήσης 13888 στο κελί Κ3 αφορά τις Πωλήσεις (Sales), στο κελί Κ4 αφορά την Τιμολόγηση (Billing), ενώ στο κελί Κ5αφορά την Βλαβοληψία (Technical)                                                                                                                                                                                          
Τηλέφωνο 13818: Εξυπηρέτηση / Βλαβοληψία Επιχειρησιακών Πελατών ΟΤΕ   
Τηλέφωνο 1305: Εξυπηρέτηση Ενημέρωσης Εκπρόθεσμων Οφειλών Πελατών ΟΤΕ</v>
      </c>
      <c r="P16" s="48" t="str">
        <f t="shared" si="3"/>
        <v/>
      </c>
      <c r="Q16" s="75" t="str">
        <f t="shared" si="5"/>
        <v/>
      </c>
      <c r="R16" s="41" t="str">
        <f t="shared" si="0"/>
        <v>31/12/2020</v>
      </c>
      <c r="S16" s="41">
        <f t="shared" si="6"/>
        <v>31</v>
      </c>
      <c r="T16" s="41">
        <f t="shared" si="7"/>
        <v>12</v>
      </c>
      <c r="U16" s="41">
        <f t="shared" si="8"/>
        <v>2020</v>
      </c>
      <c r="V16" s="41">
        <f t="shared" si="9"/>
        <v>0</v>
      </c>
      <c r="W16" s="41">
        <f t="shared" si="10"/>
        <v>0</v>
      </c>
    </row>
    <row r="17" spans="1:23" ht="30" customHeight="1" x14ac:dyDescent="0.25">
      <c r="A17" s="5" t="str">
        <f t="shared" si="1"/>
        <v>H01</v>
      </c>
      <c r="B17" s="4" t="str">
        <f t="shared" si="1"/>
        <v>OTE</v>
      </c>
      <c r="C17" s="26">
        <f t="shared" si="1"/>
        <v>44196</v>
      </c>
      <c r="D17" s="91">
        <f>IF(ΓΕΝΙΚΑ!$B$14="ΝΑΙ",15300,"")</f>
        <v>15300</v>
      </c>
      <c r="E17" s="31" t="str">
        <f>IF(ΓΕΝΙΚΑ!$B$14="ΝΑΙ","ΠΑΝΕΛΛΑΔΙΚΑ","")</f>
        <v>ΠΑΝΕΛΛΑΔΙΚΑ</v>
      </c>
      <c r="F17" s="93" t="s">
        <v>44</v>
      </c>
      <c r="G17" s="51"/>
      <c r="H17" s="77"/>
      <c r="I17" s="19" t="str">
        <f t="shared" si="2"/>
        <v/>
      </c>
      <c r="J17" s="99"/>
      <c r="K17" s="100"/>
      <c r="L17" s="97"/>
      <c r="M17" s="95"/>
      <c r="N17" s="87" t="str">
        <f t="shared" si="4"/>
        <v>Τηλέφωνο 13888: Εξυπηρέτηση / Βλαβοληψία Οικιακών Πελατών ΟΤΕ. 
Ο αριθμός κλήσης 13888 στο κελί Κ3 αφορά τις Πωλήσεις (Sales), στο κελί Κ4 αφορά την Τιμολόγηση (Billing), ενώ στο κελί Κ5αφορά την Βλαβοληψία (Technical)                                                                                                                                                                                          
Τηλέφωνο 13818: Εξυπηρέτηση / Βλαβοληψία Επιχειρησιακών Πελατών ΟΤΕ   
Τηλέφωνο 1305: Εξυπηρέτηση Ενημέρωσης Εκπρόθεσμων Οφειλών Πελατών ΟΤΕ</v>
      </c>
      <c r="P17" s="48" t="str">
        <f t="shared" si="3"/>
        <v/>
      </c>
      <c r="Q17" s="75" t="str">
        <f t="shared" si="5"/>
        <v/>
      </c>
      <c r="R17" s="41" t="str">
        <f t="shared" si="0"/>
        <v>31/12/2020</v>
      </c>
      <c r="S17" s="41">
        <f t="shared" si="6"/>
        <v>31</v>
      </c>
      <c r="T17" s="41">
        <f t="shared" si="7"/>
        <v>12</v>
      </c>
      <c r="U17" s="41">
        <f t="shared" si="8"/>
        <v>2020</v>
      </c>
      <c r="V17" s="41">
        <f t="shared" si="9"/>
        <v>0</v>
      </c>
      <c r="W17" s="41">
        <f t="shared" si="10"/>
        <v>0</v>
      </c>
    </row>
    <row r="18" spans="1:23" ht="30" customHeight="1" x14ac:dyDescent="0.25">
      <c r="A18" s="5"/>
      <c r="B18" s="26"/>
      <c r="C18" s="26">
        <f t="shared" si="1"/>
        <v>44196</v>
      </c>
      <c r="D18" s="91">
        <f>IF(ΓΕΝΙΚΑ!$B$14="ΝΑΙ",15300,"")</f>
        <v>15300</v>
      </c>
      <c r="E18" s="31" t="str">
        <f>IF(ΓΕΝΙΚΑ!$B$14="ΝΑΙ","ΠΑΝΕΛΛΑΔΙΚΑ","")</f>
        <v>ΠΑΝΕΛΛΑΔΙΚΑ</v>
      </c>
      <c r="F18" s="93" t="s">
        <v>44</v>
      </c>
      <c r="G18" s="51"/>
      <c r="H18" s="77"/>
      <c r="I18" s="19" t="str">
        <f t="shared" si="2"/>
        <v/>
      </c>
      <c r="J18" s="99"/>
      <c r="K18" s="100"/>
      <c r="L18" s="97"/>
      <c r="M18" s="95"/>
      <c r="N18" s="87" t="str">
        <f t="shared" si="4"/>
        <v>Τηλέφωνο 13888: Εξυπηρέτηση / Βλαβοληψία Οικιακών Πελατών ΟΤΕ. 
Ο αριθμός κλήσης 13888 στο κελί Κ3 αφορά τις Πωλήσεις (Sales), στο κελί Κ4 αφορά την Τιμολόγηση (Billing), ενώ στο κελί Κ5αφορά την Βλαβοληψία (Technical)                                                                                                                                                                                          
Τηλέφωνο 13818: Εξυπηρέτηση / Βλαβοληψία Επιχειρησιακών Πελατών ΟΤΕ   
Τηλέφωνο 1305: Εξυπηρέτηση Ενημέρωσης Εκπρόθεσμων Οφειλών Πελατών ΟΤΕ</v>
      </c>
      <c r="P18" s="48" t="str">
        <f t="shared" si="3"/>
        <v/>
      </c>
      <c r="Q18" s="75" t="str">
        <f t="shared" si="5"/>
        <v/>
      </c>
      <c r="R18" s="41" t="str">
        <f t="shared" si="0"/>
        <v>31/12/2020</v>
      </c>
      <c r="S18" s="41">
        <f t="shared" si="6"/>
        <v>31</v>
      </c>
      <c r="T18" s="41">
        <f t="shared" si="7"/>
        <v>12</v>
      </c>
      <c r="U18" s="41">
        <f t="shared" si="8"/>
        <v>2020</v>
      </c>
      <c r="V18" s="41">
        <f t="shared" si="9"/>
        <v>0</v>
      </c>
      <c r="W18" s="41">
        <f t="shared" si="10"/>
        <v>0</v>
      </c>
    </row>
    <row r="19" spans="1:23" ht="30" customHeight="1" x14ac:dyDescent="0.25">
      <c r="A19" s="5"/>
      <c r="B19" s="26" t="str">
        <f t="shared" si="1"/>
        <v>OTE</v>
      </c>
      <c r="C19" s="26">
        <f t="shared" si="1"/>
        <v>44196</v>
      </c>
      <c r="D19" s="91">
        <f>IF(ΓΕΝΙΚΑ!$B$14="ΝΑΙ",15300,"")</f>
        <v>15300</v>
      </c>
      <c r="E19" s="31" t="str">
        <f>IF(ΓΕΝΙΚΑ!$B$14="ΝΑΙ","ΠΑΝΕΛΛΑΔΙΚΑ","")</f>
        <v>ΠΑΝΕΛΛΑΔΙΚΑ</v>
      </c>
      <c r="F19" s="93" t="s">
        <v>44</v>
      </c>
      <c r="G19" s="51"/>
      <c r="H19" s="77"/>
      <c r="I19" s="19" t="str">
        <f t="shared" si="2"/>
        <v/>
      </c>
      <c r="J19" s="99"/>
      <c r="K19" s="100"/>
      <c r="L19" s="97"/>
      <c r="M19" s="95"/>
      <c r="N19" s="87" t="str">
        <f t="shared" si="4"/>
        <v>Τηλέφωνο 13888: Εξυπηρέτηση / Βλαβοληψία Οικιακών Πελατών ΟΤΕ. 
Ο αριθμός κλήσης 13888 στο κελί Κ3 αφορά τις Πωλήσεις (Sales), στο κελί Κ4 αφορά την Τιμολόγηση (Billing), ενώ στο κελί Κ5αφορά την Βλαβοληψία (Technical)                                                                                                                                                                                          
Τηλέφωνο 13818: Εξυπηρέτηση / Βλαβοληψία Επιχειρησιακών Πελατών ΟΤΕ   
Τηλέφωνο 1305: Εξυπηρέτηση Ενημέρωσης Εκπρόθεσμων Οφειλών Πελατών ΟΤΕ</v>
      </c>
      <c r="P19" s="48" t="str">
        <f t="shared" si="3"/>
        <v/>
      </c>
      <c r="Q19" s="75" t="str">
        <f t="shared" si="5"/>
        <v/>
      </c>
      <c r="R19" s="41" t="str">
        <f t="shared" si="0"/>
        <v>31/12/2020</v>
      </c>
      <c r="S19" s="41">
        <f t="shared" si="6"/>
        <v>31</v>
      </c>
      <c r="T19" s="41">
        <f t="shared" si="7"/>
        <v>12</v>
      </c>
      <c r="U19" s="41">
        <f t="shared" si="8"/>
        <v>2020</v>
      </c>
      <c r="V19" s="41">
        <f t="shared" si="9"/>
        <v>0</v>
      </c>
      <c r="W19" s="41">
        <f t="shared" si="10"/>
        <v>0</v>
      </c>
    </row>
    <row r="20" spans="1:23" ht="30" customHeight="1" x14ac:dyDescent="0.25">
      <c r="A20" s="5"/>
      <c r="B20" s="26" t="str">
        <f t="shared" si="1"/>
        <v>OTE</v>
      </c>
      <c r="C20" s="26">
        <f t="shared" si="1"/>
        <v>44196</v>
      </c>
      <c r="D20" s="91">
        <f>IF(ΓΕΝΙΚΑ!$B$14="ΝΑΙ",15300,"")</f>
        <v>15300</v>
      </c>
      <c r="E20" s="31" t="str">
        <f>IF(ΓΕΝΙΚΑ!$B$14="ΝΑΙ","ΠΑΝΕΛΛΑΔΙΚΑ","")</f>
        <v>ΠΑΝΕΛΛΑΔΙΚΑ</v>
      </c>
      <c r="F20" s="93" t="s">
        <v>44</v>
      </c>
      <c r="G20" s="51"/>
      <c r="H20" s="77"/>
      <c r="I20" s="19" t="str">
        <f t="shared" si="2"/>
        <v/>
      </c>
      <c r="J20" s="99"/>
      <c r="K20" s="100"/>
      <c r="L20" s="97"/>
      <c r="M20" s="95"/>
      <c r="N20" s="87" t="str">
        <f t="shared" si="4"/>
        <v>Τηλέφωνο 13888: Εξυπηρέτηση / Βλαβοληψία Οικιακών Πελατών ΟΤΕ. 
Ο αριθμός κλήσης 13888 στο κελί Κ3 αφορά τις Πωλήσεις (Sales), στο κελί Κ4 αφορά την Τιμολόγηση (Billing), ενώ στο κελί Κ5αφορά την Βλαβοληψία (Technical)                                                                                                                                                                                          
Τηλέφωνο 13818: Εξυπηρέτηση / Βλαβοληψία Επιχειρησιακών Πελατών ΟΤΕ   
Τηλέφωνο 1305: Εξυπηρέτηση Ενημέρωσης Εκπρόθεσμων Οφειλών Πελατών ΟΤΕ</v>
      </c>
      <c r="P20" s="48" t="str">
        <f t="shared" si="3"/>
        <v/>
      </c>
      <c r="Q20" s="75" t="str">
        <f t="shared" si="5"/>
        <v/>
      </c>
      <c r="R20" s="41" t="str">
        <f t="shared" si="0"/>
        <v>31/12/2020</v>
      </c>
      <c r="S20" s="41">
        <f t="shared" si="6"/>
        <v>31</v>
      </c>
      <c r="T20" s="41">
        <f t="shared" si="7"/>
        <v>12</v>
      </c>
      <c r="U20" s="41">
        <f t="shared" si="8"/>
        <v>2020</v>
      </c>
      <c r="V20" s="41">
        <f t="shared" si="9"/>
        <v>0</v>
      </c>
      <c r="W20" s="41">
        <f t="shared" si="10"/>
        <v>0</v>
      </c>
    </row>
    <row r="21" spans="1:23" ht="30" customHeight="1" x14ac:dyDescent="0.25">
      <c r="A21" s="5"/>
      <c r="B21" s="26" t="str">
        <f t="shared" si="1"/>
        <v>OTE</v>
      </c>
      <c r="C21" s="26">
        <f t="shared" si="1"/>
        <v>44196</v>
      </c>
      <c r="D21" s="91">
        <f>IF(ΓΕΝΙΚΑ!$B$14="ΝΑΙ",15300,"")</f>
        <v>15300</v>
      </c>
      <c r="E21" s="31" t="str">
        <f>IF(ΓΕΝΙΚΑ!$B$14="ΝΑΙ","ΠΑΝΕΛΛΑΔΙΚΑ","")</f>
        <v>ΠΑΝΕΛΛΑΔΙΚΑ</v>
      </c>
      <c r="F21" s="93" t="s">
        <v>44</v>
      </c>
      <c r="G21" s="51"/>
      <c r="H21" s="77"/>
      <c r="I21" s="19" t="str">
        <f t="shared" si="2"/>
        <v/>
      </c>
      <c r="J21" s="99"/>
      <c r="K21" s="100"/>
      <c r="L21" s="97"/>
      <c r="M21" s="95"/>
      <c r="N21" s="87" t="str">
        <f t="shared" si="4"/>
        <v>Τηλέφωνο 13888: Εξυπηρέτηση / Βλαβοληψία Οικιακών Πελατών ΟΤΕ. 
Ο αριθμός κλήσης 13888 στο κελί Κ3 αφορά τις Πωλήσεις (Sales), στο κελί Κ4 αφορά την Τιμολόγηση (Billing), ενώ στο κελί Κ5αφορά την Βλαβοληψία (Technical)                                                                                                                                                                                          
Τηλέφωνο 13818: Εξυπηρέτηση / Βλαβοληψία Επιχειρησιακών Πελατών ΟΤΕ   
Τηλέφωνο 1305: Εξυπηρέτηση Ενημέρωσης Εκπρόθεσμων Οφειλών Πελατών ΟΤΕ</v>
      </c>
      <c r="P21" s="48" t="str">
        <f t="shared" si="3"/>
        <v/>
      </c>
      <c r="Q21" s="75" t="str">
        <f t="shared" si="5"/>
        <v/>
      </c>
      <c r="R21" s="41" t="str">
        <f t="shared" si="0"/>
        <v>31/12/2020</v>
      </c>
      <c r="S21" s="41">
        <f t="shared" si="6"/>
        <v>31</v>
      </c>
      <c r="T21" s="41">
        <f t="shared" si="7"/>
        <v>12</v>
      </c>
      <c r="U21" s="41">
        <f t="shared" si="8"/>
        <v>2020</v>
      </c>
      <c r="V21" s="41">
        <f t="shared" si="9"/>
        <v>0</v>
      </c>
      <c r="W21" s="41">
        <f t="shared" si="10"/>
        <v>0</v>
      </c>
    </row>
    <row r="22" spans="1:23" ht="30" customHeight="1" x14ac:dyDescent="0.25">
      <c r="A22" s="5"/>
      <c r="B22" s="26" t="str">
        <f t="shared" si="1"/>
        <v>OTE</v>
      </c>
      <c r="C22" s="26">
        <f t="shared" si="1"/>
        <v>44196</v>
      </c>
      <c r="D22" s="91">
        <f>IF(ΓΕΝΙΚΑ!$B$14="ΝΑΙ",15300,"")</f>
        <v>15300</v>
      </c>
      <c r="E22" s="31" t="str">
        <f>IF(ΓΕΝΙΚΑ!$B$14="ΝΑΙ","ΠΑΝΕΛΛΑΔΙΚΑ","")</f>
        <v>ΠΑΝΕΛΛΑΔΙΚΑ</v>
      </c>
      <c r="F22" s="93" t="s">
        <v>44</v>
      </c>
      <c r="G22" s="51"/>
      <c r="H22" s="77"/>
      <c r="I22" s="19" t="str">
        <f t="shared" si="2"/>
        <v/>
      </c>
      <c r="J22" s="99"/>
      <c r="K22" s="100"/>
      <c r="L22" s="97"/>
      <c r="M22" s="95"/>
      <c r="N22" s="87" t="str">
        <f t="shared" si="4"/>
        <v>Τηλέφωνο 13888: Εξυπηρέτηση / Βλαβοληψία Οικιακών Πελατών ΟΤΕ. 
Ο αριθμός κλήσης 13888 στο κελί Κ3 αφορά τις Πωλήσεις (Sales), στο κελί Κ4 αφορά την Τιμολόγηση (Billing), ενώ στο κελί Κ5αφορά την Βλαβοληψία (Technical)                                                                                                                                                                                          
Τηλέφωνο 13818: Εξυπηρέτηση / Βλαβοληψία Επιχειρησιακών Πελατών ΟΤΕ   
Τηλέφωνο 1305: Εξυπηρέτηση Ενημέρωσης Εκπρόθεσμων Οφειλών Πελατών ΟΤΕ</v>
      </c>
      <c r="P22" s="48" t="str">
        <f t="shared" si="3"/>
        <v/>
      </c>
      <c r="Q22" s="75" t="str">
        <f t="shared" si="5"/>
        <v/>
      </c>
      <c r="R22" s="41" t="str">
        <f t="shared" si="0"/>
        <v>31/12/2020</v>
      </c>
      <c r="S22" s="41">
        <f t="shared" si="6"/>
        <v>31</v>
      </c>
      <c r="T22" s="41">
        <f t="shared" si="7"/>
        <v>12</v>
      </c>
      <c r="U22" s="41">
        <f t="shared" si="8"/>
        <v>2020</v>
      </c>
      <c r="V22" s="41">
        <f t="shared" si="9"/>
        <v>0</v>
      </c>
      <c r="W22" s="41">
        <f t="shared" si="10"/>
        <v>0</v>
      </c>
    </row>
    <row r="23" spans="1:23" ht="30" customHeight="1" x14ac:dyDescent="0.25">
      <c r="A23" s="5"/>
      <c r="B23" s="26" t="str">
        <f t="shared" si="1"/>
        <v>OTE</v>
      </c>
      <c r="C23" s="26">
        <f t="shared" si="1"/>
        <v>44196</v>
      </c>
      <c r="D23" s="91">
        <f>IF(ΓΕΝΙΚΑ!$B$14="ΝΑΙ",15300,"")</f>
        <v>15300</v>
      </c>
      <c r="E23" s="31" t="str">
        <f>IF(ΓΕΝΙΚΑ!$B$14="ΝΑΙ","ΠΑΝΕΛΛΑΔΙΚΑ","")</f>
        <v>ΠΑΝΕΛΛΑΔΙΚΑ</v>
      </c>
      <c r="F23" s="93" t="s">
        <v>44</v>
      </c>
      <c r="G23" s="51"/>
      <c r="H23" s="77"/>
      <c r="I23" s="19" t="str">
        <f t="shared" si="2"/>
        <v/>
      </c>
      <c r="J23" s="99"/>
      <c r="K23" s="100"/>
      <c r="L23" s="97"/>
      <c r="M23" s="95"/>
      <c r="N23" s="87" t="str">
        <f t="shared" si="4"/>
        <v>Τηλέφωνο 13888: Εξυπηρέτηση / Βλαβοληψία Οικιακών Πελατών ΟΤΕ. 
Ο αριθμός κλήσης 13888 στο κελί Κ3 αφορά τις Πωλήσεις (Sales), στο κελί Κ4 αφορά την Τιμολόγηση (Billing), ενώ στο κελί Κ5αφορά την Βλαβοληψία (Technical)                                                                                                                                                                                          
Τηλέφωνο 13818: Εξυπηρέτηση / Βλαβοληψία Επιχειρησιακών Πελατών ΟΤΕ   
Τηλέφωνο 1305: Εξυπηρέτηση Ενημέρωσης Εκπρόθεσμων Οφειλών Πελατών ΟΤΕ</v>
      </c>
      <c r="P23" s="48" t="str">
        <f t="shared" si="3"/>
        <v/>
      </c>
      <c r="Q23" s="75" t="str">
        <f t="shared" si="5"/>
        <v/>
      </c>
      <c r="R23" s="41" t="str">
        <f t="shared" si="0"/>
        <v>31/12/2020</v>
      </c>
      <c r="S23" s="41">
        <f t="shared" si="6"/>
        <v>31</v>
      </c>
      <c r="T23" s="41">
        <f t="shared" si="7"/>
        <v>12</v>
      </c>
      <c r="U23" s="41">
        <f t="shared" si="8"/>
        <v>2020</v>
      </c>
      <c r="V23" s="41">
        <f t="shared" si="9"/>
        <v>0</v>
      </c>
      <c r="W23" s="41">
        <f t="shared" si="10"/>
        <v>0</v>
      </c>
    </row>
    <row r="24" spans="1:23" ht="30" customHeight="1" x14ac:dyDescent="0.25">
      <c r="A24" s="5"/>
      <c r="B24" s="26" t="str">
        <f t="shared" si="1"/>
        <v>OTE</v>
      </c>
      <c r="C24" s="26">
        <f t="shared" si="1"/>
        <v>44196</v>
      </c>
      <c r="D24" s="91">
        <f>IF(ΓΕΝΙΚΑ!$B$14="ΝΑΙ",15300,"")</f>
        <v>15300</v>
      </c>
      <c r="E24" s="31" t="str">
        <f>IF(ΓΕΝΙΚΑ!$B$14="ΝΑΙ","ΠΑΝΕΛΛΑΔΙΚΑ","")</f>
        <v>ΠΑΝΕΛΛΑΔΙΚΑ</v>
      </c>
      <c r="F24" s="93" t="s">
        <v>44</v>
      </c>
      <c r="G24" s="51"/>
      <c r="H24" s="77"/>
      <c r="I24" s="19" t="str">
        <f t="shared" si="2"/>
        <v/>
      </c>
      <c r="J24" s="99"/>
      <c r="K24" s="100"/>
      <c r="L24" s="97"/>
      <c r="M24" s="95"/>
      <c r="N24" s="87" t="str">
        <f t="shared" si="4"/>
        <v>Τηλέφωνο 13888: Εξυπηρέτηση / Βλαβοληψία Οικιακών Πελατών ΟΤΕ. 
Ο αριθμός κλήσης 13888 στο κελί Κ3 αφορά τις Πωλήσεις (Sales), στο κελί Κ4 αφορά την Τιμολόγηση (Billing), ενώ στο κελί Κ5αφορά την Βλαβοληψία (Technical)                                                                                                                                                                                          
Τηλέφωνο 13818: Εξυπηρέτηση / Βλαβοληψία Επιχειρησιακών Πελατών ΟΤΕ   
Τηλέφωνο 1305: Εξυπηρέτηση Ενημέρωσης Εκπρόθεσμων Οφειλών Πελατών ΟΤΕ</v>
      </c>
      <c r="P24" s="48" t="str">
        <f t="shared" si="3"/>
        <v/>
      </c>
      <c r="Q24" s="75" t="str">
        <f t="shared" si="5"/>
        <v/>
      </c>
      <c r="R24" s="41" t="str">
        <f t="shared" si="0"/>
        <v>31/12/2020</v>
      </c>
      <c r="S24" s="41">
        <f t="shared" si="6"/>
        <v>31</v>
      </c>
      <c r="T24" s="41">
        <f t="shared" si="7"/>
        <v>12</v>
      </c>
      <c r="U24" s="41">
        <f t="shared" si="8"/>
        <v>2020</v>
      </c>
      <c r="V24" s="41">
        <f t="shared" si="9"/>
        <v>0</v>
      </c>
      <c r="W24" s="41">
        <f t="shared" si="10"/>
        <v>0</v>
      </c>
    </row>
    <row r="25" spans="1:23" ht="30" customHeight="1" x14ac:dyDescent="0.25">
      <c r="A25" s="5"/>
      <c r="B25" s="26" t="str">
        <f t="shared" si="1"/>
        <v>OTE</v>
      </c>
      <c r="C25" s="26">
        <f t="shared" si="1"/>
        <v>44196</v>
      </c>
      <c r="D25" s="91">
        <f>IF(ΓΕΝΙΚΑ!$B$14="ΝΑΙ",15300,"")</f>
        <v>15300</v>
      </c>
      <c r="E25" s="31" t="str">
        <f>IF(ΓΕΝΙΚΑ!$B$14="ΝΑΙ","ΠΑΝΕΛΛΑΔΙΚΑ","")</f>
        <v>ΠΑΝΕΛΛΑΔΙΚΑ</v>
      </c>
      <c r="F25" s="93" t="s">
        <v>44</v>
      </c>
      <c r="G25" s="51"/>
      <c r="H25" s="77"/>
      <c r="I25" s="19" t="str">
        <f t="shared" si="2"/>
        <v/>
      </c>
      <c r="J25" s="99"/>
      <c r="K25" s="100"/>
      <c r="L25" s="97"/>
      <c r="M25" s="95"/>
      <c r="N25" s="87" t="str">
        <f t="shared" si="4"/>
        <v>Τηλέφωνο 13888: Εξυπηρέτηση / Βλαβοληψία Οικιακών Πελατών ΟΤΕ. 
Ο αριθμός κλήσης 13888 στο κελί Κ3 αφορά τις Πωλήσεις (Sales), στο κελί Κ4 αφορά την Τιμολόγηση (Billing), ενώ στο κελί Κ5αφορά την Βλαβοληψία (Technical)                                                                                                                                                                                          
Τηλέφωνο 13818: Εξυπηρέτηση / Βλαβοληψία Επιχειρησιακών Πελατών ΟΤΕ   
Τηλέφωνο 1305: Εξυπηρέτηση Ενημέρωσης Εκπρόθεσμων Οφειλών Πελατών ΟΤΕ</v>
      </c>
      <c r="P25" s="48" t="str">
        <f t="shared" si="3"/>
        <v/>
      </c>
      <c r="Q25" s="75" t="str">
        <f t="shared" si="5"/>
        <v/>
      </c>
      <c r="R25" s="41" t="str">
        <f t="shared" si="0"/>
        <v>31/12/2020</v>
      </c>
      <c r="S25" s="41">
        <f t="shared" si="6"/>
        <v>31</v>
      </c>
      <c r="T25" s="41">
        <f t="shared" si="7"/>
        <v>12</v>
      </c>
      <c r="U25" s="41">
        <f t="shared" si="8"/>
        <v>2020</v>
      </c>
      <c r="V25" s="41">
        <f t="shared" si="9"/>
        <v>0</v>
      </c>
      <c r="W25" s="41">
        <f t="shared" si="10"/>
        <v>0</v>
      </c>
    </row>
    <row r="26" spans="1:23" ht="30" customHeight="1" x14ac:dyDescent="0.25">
      <c r="A26" s="5"/>
      <c r="B26" s="26" t="str">
        <f t="shared" si="1"/>
        <v>OTE</v>
      </c>
      <c r="C26" s="26">
        <f t="shared" si="1"/>
        <v>44196</v>
      </c>
      <c r="D26" s="91">
        <f>IF(ΓΕΝΙΚΑ!$B$14="ΝΑΙ",15300,"")</f>
        <v>15300</v>
      </c>
      <c r="E26" s="31" t="str">
        <f>IF(ΓΕΝΙΚΑ!$B$14="ΝΑΙ","ΠΑΝΕΛΛΑΔΙΚΑ","")</f>
        <v>ΠΑΝΕΛΛΑΔΙΚΑ</v>
      </c>
      <c r="F26" s="93" t="s">
        <v>44</v>
      </c>
      <c r="G26" s="51"/>
      <c r="H26" s="77"/>
      <c r="I26" s="19" t="str">
        <f t="shared" si="2"/>
        <v/>
      </c>
      <c r="J26" s="99"/>
      <c r="K26" s="100"/>
      <c r="L26" s="97"/>
      <c r="M26" s="95"/>
      <c r="N26" s="87" t="str">
        <f t="shared" si="4"/>
        <v>Τηλέφωνο 13888: Εξυπηρέτηση / Βλαβοληψία Οικιακών Πελατών ΟΤΕ. 
Ο αριθμός κλήσης 13888 στο κελί Κ3 αφορά τις Πωλήσεις (Sales), στο κελί Κ4 αφορά την Τιμολόγηση (Billing), ενώ στο κελί Κ5αφορά την Βλαβοληψία (Technical)                                                                                                                                                                                          
Τηλέφωνο 13818: Εξυπηρέτηση / Βλαβοληψία Επιχειρησιακών Πελατών ΟΤΕ   
Τηλέφωνο 1305: Εξυπηρέτηση Ενημέρωσης Εκπρόθεσμων Οφειλών Πελατών ΟΤΕ</v>
      </c>
      <c r="P26" s="48" t="str">
        <f t="shared" si="3"/>
        <v/>
      </c>
      <c r="Q26" s="75" t="str">
        <f t="shared" si="5"/>
        <v/>
      </c>
      <c r="R26" s="41" t="str">
        <f t="shared" si="0"/>
        <v>31/12/2020</v>
      </c>
      <c r="S26" s="41">
        <f t="shared" si="6"/>
        <v>31</v>
      </c>
      <c r="T26" s="41">
        <f t="shared" si="7"/>
        <v>12</v>
      </c>
      <c r="U26" s="41">
        <f t="shared" si="8"/>
        <v>2020</v>
      </c>
      <c r="V26" s="41">
        <f t="shared" si="9"/>
        <v>0</v>
      </c>
      <c r="W26" s="41">
        <f t="shared" si="10"/>
        <v>0</v>
      </c>
    </row>
    <row r="27" spans="1:23" ht="30" customHeight="1" x14ac:dyDescent="0.25">
      <c r="A27" s="5"/>
      <c r="B27" s="26" t="str">
        <f t="shared" si="1"/>
        <v>OTE</v>
      </c>
      <c r="C27" s="26">
        <f t="shared" si="1"/>
        <v>44196</v>
      </c>
      <c r="D27" s="91">
        <f>IF(ΓΕΝΙΚΑ!$B$14="ΝΑΙ",15300,"")</f>
        <v>15300</v>
      </c>
      <c r="E27" s="31" t="str">
        <f>IF(ΓΕΝΙΚΑ!$B$14="ΝΑΙ","ΠΑΝΕΛΛΑΔΙΚΑ","")</f>
        <v>ΠΑΝΕΛΛΑΔΙΚΑ</v>
      </c>
      <c r="F27" s="93" t="s">
        <v>44</v>
      </c>
      <c r="G27" s="51"/>
      <c r="H27" s="77"/>
      <c r="I27" s="19" t="str">
        <f t="shared" si="2"/>
        <v/>
      </c>
      <c r="J27" s="99"/>
      <c r="K27" s="100"/>
      <c r="L27" s="97"/>
      <c r="M27" s="95"/>
      <c r="N27" s="87" t="str">
        <f t="shared" si="4"/>
        <v>Τηλέφωνο 13888: Εξυπηρέτηση / Βλαβοληψία Οικιακών Πελατών ΟΤΕ. 
Ο αριθμός κλήσης 13888 στο κελί Κ3 αφορά τις Πωλήσεις (Sales), στο κελί Κ4 αφορά την Τιμολόγηση (Billing), ενώ στο κελί Κ5αφορά την Βλαβοληψία (Technical)                                                                                                                                                                                          
Τηλέφωνο 13818: Εξυπηρέτηση / Βλαβοληψία Επιχειρησιακών Πελατών ΟΤΕ   
Τηλέφωνο 1305: Εξυπηρέτηση Ενημέρωσης Εκπρόθεσμων Οφειλών Πελατών ΟΤΕ</v>
      </c>
      <c r="P27" s="48" t="str">
        <f t="shared" si="3"/>
        <v/>
      </c>
      <c r="Q27" s="75" t="str">
        <f t="shared" si="5"/>
        <v/>
      </c>
      <c r="R27" s="41" t="str">
        <f t="shared" si="0"/>
        <v>31/12/2020</v>
      </c>
      <c r="S27" s="41">
        <f t="shared" si="6"/>
        <v>31</v>
      </c>
      <c r="T27" s="41">
        <f t="shared" si="7"/>
        <v>12</v>
      </c>
      <c r="U27" s="41">
        <f t="shared" si="8"/>
        <v>2020</v>
      </c>
      <c r="V27" s="41">
        <f t="shared" si="9"/>
        <v>0</v>
      </c>
      <c r="W27" s="41">
        <f t="shared" si="10"/>
        <v>0</v>
      </c>
    </row>
    <row r="28" spans="1:23" ht="30" customHeight="1" x14ac:dyDescent="0.25">
      <c r="A28" s="5" t="str">
        <f t="shared" si="1"/>
        <v>H01</v>
      </c>
      <c r="B28" s="26" t="str">
        <f t="shared" si="1"/>
        <v>OTE</v>
      </c>
      <c r="C28" s="26">
        <f t="shared" si="1"/>
        <v>44196</v>
      </c>
      <c r="D28" s="91">
        <f>IF(ΓΕΝΙΚΑ!$B$14="ΝΑΙ",15300,"")</f>
        <v>15300</v>
      </c>
      <c r="E28" s="31" t="str">
        <f>IF(ΓΕΝΙΚΑ!$B$14="ΝΑΙ","ΠΑΝΕΛΛΑΔΙΚΑ","")</f>
        <v>ΠΑΝΕΛΛΑΔΙΚΑ</v>
      </c>
      <c r="F28" s="93" t="s">
        <v>44</v>
      </c>
      <c r="G28" s="51"/>
      <c r="H28" s="77"/>
      <c r="I28" s="19" t="str">
        <f t="shared" si="2"/>
        <v/>
      </c>
      <c r="J28" s="99"/>
      <c r="K28" s="100"/>
      <c r="L28" s="97"/>
      <c r="M28" s="95"/>
      <c r="N28" s="87" t="str">
        <f t="shared" si="4"/>
        <v>Τηλέφωνο 13888: Εξυπηρέτηση / Βλαβοληψία Οικιακών Πελατών ΟΤΕ. 
Ο αριθμός κλήσης 13888 στο κελί Κ3 αφορά τις Πωλήσεις (Sales), στο κελί Κ4 αφορά την Τιμολόγηση (Billing), ενώ στο κελί Κ5αφορά την Βλαβοληψία (Technical)                                                                                                                                                                                          
Τηλέφωνο 13818: Εξυπηρέτηση / Βλαβοληψία Επιχειρησιακών Πελατών ΟΤΕ   
Τηλέφωνο 1305: Εξυπηρέτηση Ενημέρωσης Εκπρόθεσμων Οφειλών Πελατών ΟΤΕ</v>
      </c>
      <c r="P28" s="48" t="str">
        <f t="shared" si="3"/>
        <v/>
      </c>
      <c r="Q28" s="75" t="str">
        <f t="shared" si="5"/>
        <v/>
      </c>
      <c r="R28" s="41" t="str">
        <f t="shared" si="0"/>
        <v>31/12/2020</v>
      </c>
      <c r="S28" s="41">
        <f t="shared" si="6"/>
        <v>31</v>
      </c>
      <c r="T28" s="41">
        <f t="shared" si="7"/>
        <v>12</v>
      </c>
      <c r="U28" s="41">
        <f t="shared" si="8"/>
        <v>2020</v>
      </c>
      <c r="V28" s="41">
        <f t="shared" si="9"/>
        <v>0</v>
      </c>
      <c r="W28" s="41">
        <f t="shared" si="10"/>
        <v>0</v>
      </c>
    </row>
    <row r="29" spans="1:23" ht="30" customHeight="1" x14ac:dyDescent="0.25">
      <c r="A29" s="5" t="str">
        <f t="shared" si="1"/>
        <v>H01</v>
      </c>
      <c r="B29" s="26" t="str">
        <f t="shared" si="1"/>
        <v>OTE</v>
      </c>
      <c r="C29" s="26">
        <f t="shared" si="1"/>
        <v>44196</v>
      </c>
      <c r="D29" s="91">
        <f>IF(ΓΕΝΙΚΑ!$B$14="ΝΑΙ",15300,"")</f>
        <v>15300</v>
      </c>
      <c r="E29" s="31" t="str">
        <f>IF(ΓΕΝΙΚΑ!$B$14="ΝΑΙ","ΠΑΝΕΛΛΑΔΙΚΑ","")</f>
        <v>ΠΑΝΕΛΛΑΔΙΚΑ</v>
      </c>
      <c r="F29" s="93" t="s">
        <v>44</v>
      </c>
      <c r="G29" s="51"/>
      <c r="H29" s="77"/>
      <c r="I29" s="19" t="str">
        <f t="shared" si="2"/>
        <v/>
      </c>
      <c r="J29" s="99"/>
      <c r="K29" s="100"/>
      <c r="L29" s="97"/>
      <c r="M29" s="95"/>
      <c r="N29" s="87" t="str">
        <f t="shared" si="4"/>
        <v>Τηλέφωνο 13888: Εξυπηρέτηση / Βλαβοληψία Οικιακών Πελατών ΟΤΕ. 
Ο αριθμός κλήσης 13888 στο κελί Κ3 αφορά τις Πωλήσεις (Sales), στο κελί Κ4 αφορά την Τιμολόγηση (Billing), ενώ στο κελί Κ5αφορά την Βλαβοληψία (Technical)                                                                                                                                                                                          
Τηλέφωνο 13818: Εξυπηρέτηση / Βλαβοληψία Επιχειρησιακών Πελατών ΟΤΕ   
Τηλέφωνο 1305: Εξυπηρέτηση Ενημέρωσης Εκπρόθεσμων Οφειλών Πελατών ΟΤΕ</v>
      </c>
      <c r="P29" s="48" t="str">
        <f t="shared" si="3"/>
        <v/>
      </c>
      <c r="Q29" s="75" t="str">
        <f t="shared" si="5"/>
        <v/>
      </c>
      <c r="R29" s="41" t="str">
        <f t="shared" si="0"/>
        <v>31/12/2020</v>
      </c>
      <c r="S29" s="41">
        <f t="shared" si="6"/>
        <v>31</v>
      </c>
      <c r="T29" s="41">
        <f t="shared" si="7"/>
        <v>12</v>
      </c>
      <c r="U29" s="41">
        <f t="shared" si="8"/>
        <v>2020</v>
      </c>
      <c r="V29" s="41">
        <f t="shared" si="9"/>
        <v>0</v>
      </c>
      <c r="W29" s="41">
        <f t="shared" si="10"/>
        <v>0</v>
      </c>
    </row>
    <row r="30" spans="1:23" ht="30" customHeight="1" x14ac:dyDescent="0.25">
      <c r="A30" s="5" t="str">
        <f t="shared" si="1"/>
        <v>H01</v>
      </c>
      <c r="B30" s="26" t="str">
        <f t="shared" si="1"/>
        <v>OTE</v>
      </c>
      <c r="C30" s="26">
        <f t="shared" si="1"/>
        <v>44196</v>
      </c>
      <c r="D30" s="91">
        <f>IF(ΓΕΝΙΚΑ!$B$14="ΝΑΙ",15300,"")</f>
        <v>15300</v>
      </c>
      <c r="E30" s="31" t="str">
        <f>IF(ΓΕΝΙΚΑ!$B$14="ΝΑΙ","ΠΑΝΕΛΛΑΔΙΚΑ","")</f>
        <v>ΠΑΝΕΛΛΑΔΙΚΑ</v>
      </c>
      <c r="F30" s="93" t="s">
        <v>44</v>
      </c>
      <c r="G30" s="51"/>
      <c r="H30" s="77"/>
      <c r="I30" s="19" t="str">
        <f t="shared" si="2"/>
        <v/>
      </c>
      <c r="J30" s="99"/>
      <c r="K30" s="100"/>
      <c r="L30" s="97"/>
      <c r="M30" s="95"/>
      <c r="N30" s="87" t="str">
        <f t="shared" si="4"/>
        <v>Τηλέφωνο 13888: Εξυπηρέτηση / Βλαβοληψία Οικιακών Πελατών ΟΤΕ. 
Ο αριθμός κλήσης 13888 στο κελί Κ3 αφορά τις Πωλήσεις (Sales), στο κελί Κ4 αφορά την Τιμολόγηση (Billing), ενώ στο κελί Κ5αφορά την Βλαβοληψία (Technical)                                                                                                                                                                                          
Τηλέφωνο 13818: Εξυπηρέτηση / Βλαβοληψία Επιχειρησιακών Πελατών ΟΤΕ   
Τηλέφωνο 1305: Εξυπηρέτηση Ενημέρωσης Εκπρόθεσμων Οφειλών Πελατών ΟΤΕ</v>
      </c>
      <c r="P30" s="48" t="str">
        <f t="shared" si="3"/>
        <v/>
      </c>
      <c r="Q30" s="75" t="str">
        <f t="shared" si="5"/>
        <v/>
      </c>
      <c r="R30" s="41" t="str">
        <f t="shared" si="0"/>
        <v>31/12/2020</v>
      </c>
      <c r="S30" s="41">
        <f t="shared" si="6"/>
        <v>31</v>
      </c>
      <c r="T30" s="41">
        <f t="shared" si="7"/>
        <v>12</v>
      </c>
      <c r="U30" s="41">
        <f t="shared" si="8"/>
        <v>2020</v>
      </c>
      <c r="V30" s="41">
        <f t="shared" si="9"/>
        <v>0</v>
      </c>
      <c r="W30" s="41">
        <f t="shared" si="10"/>
        <v>0</v>
      </c>
    </row>
    <row r="31" spans="1:23" ht="30" customHeight="1" x14ac:dyDescent="0.25">
      <c r="A31" s="5" t="str">
        <f t="shared" si="1"/>
        <v>H01</v>
      </c>
      <c r="B31" s="26" t="str">
        <f t="shared" si="1"/>
        <v>OTE</v>
      </c>
      <c r="C31" s="26">
        <f t="shared" si="1"/>
        <v>44196</v>
      </c>
      <c r="D31" s="91">
        <f>IF(ΓΕΝΙΚΑ!$B$14="ΝΑΙ",15300,"")</f>
        <v>15300</v>
      </c>
      <c r="E31" s="31" t="str">
        <f>IF(ΓΕΝΙΚΑ!$B$14="ΝΑΙ","ΠΑΝΕΛΛΑΔΙΚΑ","")</f>
        <v>ΠΑΝΕΛΛΑΔΙΚΑ</v>
      </c>
      <c r="F31" s="93" t="s">
        <v>44</v>
      </c>
      <c r="G31" s="51"/>
      <c r="H31" s="77"/>
      <c r="I31" s="19" t="str">
        <f t="shared" si="2"/>
        <v/>
      </c>
      <c r="J31" s="99"/>
      <c r="K31" s="100"/>
      <c r="L31" s="97"/>
      <c r="M31" s="95"/>
      <c r="N31" s="87" t="str">
        <f t="shared" si="4"/>
        <v>Τηλέφωνο 13888: Εξυπηρέτηση / Βλαβοληψία Οικιακών Πελατών ΟΤΕ. 
Ο αριθμός κλήσης 13888 στο κελί Κ3 αφορά τις Πωλήσεις (Sales), στο κελί Κ4 αφορά την Τιμολόγηση (Billing), ενώ στο κελί Κ5αφορά την Βλαβοληψία (Technical)                                                                                                                                                                                          
Τηλέφωνο 13818: Εξυπηρέτηση / Βλαβοληψία Επιχειρησιακών Πελατών ΟΤΕ   
Τηλέφωνο 1305: Εξυπηρέτηση Ενημέρωσης Εκπρόθεσμων Οφειλών Πελατών ΟΤΕ</v>
      </c>
      <c r="P31" s="48" t="str">
        <f t="shared" si="3"/>
        <v/>
      </c>
      <c r="Q31" s="75" t="str">
        <f t="shared" si="5"/>
        <v/>
      </c>
      <c r="R31" s="41" t="str">
        <f t="shared" si="0"/>
        <v>31/12/2020</v>
      </c>
      <c r="S31" s="41">
        <f t="shared" si="6"/>
        <v>31</v>
      </c>
      <c r="T31" s="41">
        <f t="shared" si="7"/>
        <v>12</v>
      </c>
      <c r="U31" s="41">
        <f t="shared" si="8"/>
        <v>2020</v>
      </c>
      <c r="V31" s="41">
        <f t="shared" si="9"/>
        <v>0</v>
      </c>
      <c r="W31" s="41">
        <f t="shared" si="10"/>
        <v>0</v>
      </c>
    </row>
    <row r="32" spans="1:23" ht="30" customHeight="1" thickBot="1" x14ac:dyDescent="0.3">
      <c r="A32" s="6" t="str">
        <f t="shared" si="1"/>
        <v>H01</v>
      </c>
      <c r="B32" s="26" t="str">
        <f t="shared" si="1"/>
        <v>OTE</v>
      </c>
      <c r="C32" s="26">
        <f t="shared" si="1"/>
        <v>44196</v>
      </c>
      <c r="D32" s="91">
        <f>IF(ΓΕΝΙΚΑ!$B$14="ΝΑΙ",15300,"")</f>
        <v>15300</v>
      </c>
      <c r="E32" s="31" t="str">
        <f>IF(ΓΕΝΙΚΑ!$B$14="ΝΑΙ","ΠΑΝΕΛΛΑΔΙΚΑ","")</f>
        <v>ΠΑΝΕΛΛΑΔΙΚΑ</v>
      </c>
      <c r="F32" s="93" t="s">
        <v>44</v>
      </c>
      <c r="G32" s="52"/>
      <c r="H32" s="78"/>
      <c r="I32" s="20" t="str">
        <f>IF(G32="","",IF(G32="Άλλη",H32,G32))</f>
        <v/>
      </c>
      <c r="J32" s="101"/>
      <c r="K32" s="102"/>
      <c r="L32" s="98"/>
      <c r="M32" s="96"/>
      <c r="N32" s="88" t="str">
        <f t="shared" si="4"/>
        <v>Τηλέφωνο 13888: Εξυπηρέτηση / Βλαβοληψία Οικιακών Πελατών ΟΤΕ. 
Ο αριθμός κλήσης 13888 στο κελί Κ3 αφορά τις Πωλήσεις (Sales), στο κελί Κ4 αφορά την Τιμολόγηση (Billing), ενώ στο κελί Κ5αφορά την Βλαβοληψία (Technical)                                                                                                                                                                                          
Τηλέφωνο 13818: Εξυπηρέτηση / Βλαβοληψία Επιχειρησιακών Πελατών ΟΤΕ   
Τηλέφωνο 1305: Εξυπηρέτηση Ενημέρωσης Εκπρόθεσμων Οφειλών Πελατών ΟΤΕ</v>
      </c>
      <c r="P32" s="49" t="str">
        <f t="shared" si="3"/>
        <v/>
      </c>
      <c r="Q32" s="75" t="str">
        <f t="shared" si="5"/>
        <v/>
      </c>
      <c r="R32" s="41" t="str">
        <f t="shared" si="0"/>
        <v>31/12/2020</v>
      </c>
      <c r="S32" s="41">
        <f t="shared" si="6"/>
        <v>31</v>
      </c>
      <c r="T32" s="41">
        <f t="shared" si="7"/>
        <v>12</v>
      </c>
      <c r="U32" s="41">
        <f t="shared" si="8"/>
        <v>2020</v>
      </c>
      <c r="V32" s="41">
        <f t="shared" si="9"/>
        <v>0</v>
      </c>
      <c r="W32" s="41">
        <f t="shared" si="10"/>
        <v>0</v>
      </c>
    </row>
  </sheetData>
  <sheetProtection algorithmName="SHA-512" hashValue="XpylnyNlIoZP1kN6iGUWF5H4epO2VWXrA4N5LYHJfBqqMoI/W1dy/NaFdW+rhYRohOocW9Y549jHqz0t2sxfNg==" saltValue="dWXB/uls2lZkkjkwo2Jt+g==" spinCount="100000" sheet="1" objects="1" scenarios="1"/>
  <conditionalFormatting sqref="P3:P32">
    <cfRule type="cellIs" dxfId="8" priority="1" operator="equal">
      <formula>"ΣΦΑΛΜΑ"</formula>
    </cfRule>
  </conditionalFormatting>
  <dataValidations count="2">
    <dataValidation type="list" allowBlank="1" showInputMessage="1" showErrorMessage="1" sqref="G3:G32">
      <formula1>Service</formula1>
    </dataValidation>
    <dataValidation type="list" allowBlank="1" showInputMessage="1" showErrorMessage="1" sqref="J3:J32">
      <formula1>Meso</formula1>
    </dataValidation>
  </dataValidation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00B0F0"/>
  </sheetPr>
  <dimension ref="A1:N32"/>
  <sheetViews>
    <sheetView topLeftCell="A2" zoomScale="70" zoomScaleNormal="70" workbookViewId="0">
      <selection activeCell="K3" sqref="K3"/>
    </sheetView>
  </sheetViews>
  <sheetFormatPr defaultColWidth="0" defaultRowHeight="15" zeroHeight="1" x14ac:dyDescent="0.25"/>
  <cols>
    <col min="1" max="1" width="50" style="41" customWidth="1"/>
    <col min="2" max="5" width="23" style="41" hidden="1" customWidth="1"/>
    <col min="6" max="6" width="37.140625" style="41" customWidth="1"/>
    <col min="7" max="7" width="22.42578125" style="41" customWidth="1"/>
    <col min="8" max="8" width="42.28515625" style="41" customWidth="1"/>
    <col min="9" max="9" width="28" style="41" bestFit="1" customWidth="1"/>
    <col min="10" max="10" width="28" style="41" hidden="1" customWidth="1"/>
    <col min="11" max="11" width="49.28515625" style="41" customWidth="1"/>
    <col min="12" max="12" width="7.140625" style="41" customWidth="1"/>
    <col min="13" max="13" width="15.5703125" style="41" customWidth="1"/>
    <col min="14" max="14" width="63.5703125" style="41" customWidth="1"/>
    <col min="15" max="16384" width="9.140625" style="41" hidden="1"/>
  </cols>
  <sheetData>
    <row r="1" spans="1:14" ht="15.75" hidden="1" thickBot="1" x14ac:dyDescent="0.3">
      <c r="A1" s="22" t="s">
        <v>45</v>
      </c>
      <c r="B1" s="22" t="s">
        <v>46</v>
      </c>
      <c r="C1" s="12" t="s">
        <v>78</v>
      </c>
      <c r="D1" s="12" t="s">
        <v>79</v>
      </c>
      <c r="E1" s="12" t="s">
        <v>47</v>
      </c>
      <c r="F1" s="35" t="s">
        <v>48</v>
      </c>
      <c r="G1" s="35" t="s">
        <v>88</v>
      </c>
      <c r="H1" s="35" t="s">
        <v>53</v>
      </c>
      <c r="I1" s="35" t="s">
        <v>50</v>
      </c>
      <c r="J1" s="35" t="s">
        <v>56</v>
      </c>
      <c r="K1" s="35" t="s">
        <v>51</v>
      </c>
      <c r="M1" s="22" t="s">
        <v>50</v>
      </c>
      <c r="N1" s="22" t="s">
        <v>50</v>
      </c>
    </row>
    <row r="2" spans="1:14" ht="45" customHeight="1" thickBot="1" x14ac:dyDescent="0.3">
      <c r="A2" s="2" t="s">
        <v>12</v>
      </c>
      <c r="B2" s="3" t="s">
        <v>8</v>
      </c>
      <c r="C2" s="25"/>
      <c r="D2" s="25"/>
      <c r="E2" s="25" t="s">
        <v>80</v>
      </c>
      <c r="F2" s="3" t="s">
        <v>15</v>
      </c>
      <c r="G2" s="3" t="s">
        <v>13</v>
      </c>
      <c r="H2" s="3" t="s">
        <v>18</v>
      </c>
      <c r="I2" s="3" t="s">
        <v>67</v>
      </c>
      <c r="J2" s="25" t="s">
        <v>67</v>
      </c>
      <c r="K2" s="9" t="s">
        <v>11</v>
      </c>
      <c r="M2" s="29" t="s">
        <v>40</v>
      </c>
      <c r="N2" s="29" t="s">
        <v>66</v>
      </c>
    </row>
    <row r="3" spans="1:14" ht="30" customHeight="1" thickTop="1" thickBot="1" x14ac:dyDescent="0.3">
      <c r="A3" s="8" t="s">
        <v>24</v>
      </c>
      <c r="B3" s="59" t="str">
        <f>ΓΕΝΙΚΑ!C4</f>
        <v>OTE</v>
      </c>
      <c r="C3" s="91">
        <f>IF(ΓΕΝΙΚΑ!$B$15="ΝΑΙ",15300,"")</f>
        <v>15300</v>
      </c>
      <c r="D3" s="19" t="str">
        <f>IF(ΓΕΝΙΚΑ!$B$15="ΝΑΙ","ΠΑΝΕΛΛΑΔΙΚΑ","")</f>
        <v>ΠΑΝΕΛΛΑΔΙΚΑ</v>
      </c>
      <c r="E3" s="92" t="s">
        <v>44</v>
      </c>
      <c r="F3" s="31" t="str">
        <f>IF(G3="","",'H01'!I3)</f>
        <v>Λήψη παραγγελιών ή/και παροχή πληροφοριών/βοήθειας Οικιακών Πελατών ΟΤΕ - Θέματα πωλήσεων</v>
      </c>
      <c r="G3" s="32" t="str">
        <f>IF(OR('H01'!J3="Τηλέφωνο",'H01'!J3="Fax"),'H01'!J3,"")</f>
        <v>Τηλέφωνο</v>
      </c>
      <c r="H3" s="30">
        <f>IF(OR('H01'!J3="Τηλέφωνο",'H01'!J3="Fax"),'H01'!K3,"")</f>
        <v>13888</v>
      </c>
      <c r="I3" s="56">
        <v>17.88</v>
      </c>
      <c r="J3" s="89">
        <f>IF(ISNUMBER(I3),ROUND(I3,2),"N/A")</f>
        <v>17.88</v>
      </c>
      <c r="K3" s="105" t="s">
        <v>102</v>
      </c>
      <c r="M3" s="54" t="str">
        <f>IF(N3="","","ΣΦΑΛΜΑ")</f>
        <v/>
      </c>
      <c r="N3" s="79" t="str">
        <f>IF(H3="","",IF(ISNUMBER(I3),IF(OR(I3&lt;0,I3&gt;100),"Το ποσοστό αναπάντητων κλήσεων πρέπει να είναι αριθμός από 0 έως 100","")," | Το ποσοστό αναπάντητων κλήσεων πρέπει να συμπληρωθεί"))</f>
        <v/>
      </c>
    </row>
    <row r="4" spans="1:14" ht="30" customHeight="1" thickTop="1" thickBot="1" x14ac:dyDescent="0.3">
      <c r="A4" s="5" t="str">
        <f t="shared" ref="A4:B32" si="0">A$3</f>
        <v>H02</v>
      </c>
      <c r="B4" s="4" t="str">
        <f t="shared" si="0"/>
        <v>OTE</v>
      </c>
      <c r="C4" s="91">
        <f>IF(ΓΕΝΙΚΑ!$B$15="ΝΑΙ",15300,"")</f>
        <v>15300</v>
      </c>
      <c r="D4" s="19" t="str">
        <f>IF(ΓΕΝΙΚΑ!$B$15="ΝΑΙ","ΠΑΝΕΛΛΑΔΙΚΑ","")</f>
        <v>ΠΑΝΕΛΛΑΔΙΚΑ</v>
      </c>
      <c r="E4" s="93" t="s">
        <v>44</v>
      </c>
      <c r="F4" s="31" t="str">
        <f>IF(G4="","",'H01'!I4)</f>
        <v>Παροχή πληροφοριών/βοήθειας Οικιακών Πελατών ΟΤΕ - Θέματα τιμολόγησης</v>
      </c>
      <c r="G4" s="32" t="str">
        <f>IF(OR('H01'!J4="Τηλέφωνο",'H01'!J4="Fax"),'H01'!J4,"")</f>
        <v>Τηλέφωνο</v>
      </c>
      <c r="H4" s="30">
        <f>IF(OR('H01'!J4="Τηλέφωνο",'H01'!J4="Fax"),'H01'!K4,"")</f>
        <v>13888</v>
      </c>
      <c r="I4" s="57">
        <v>18.41</v>
      </c>
      <c r="J4" s="89">
        <f t="shared" ref="J4:J32" si="1">IF(ISNUMBER(I4),ROUND(I4,2),"N/A")</f>
        <v>18.41</v>
      </c>
      <c r="K4" s="103" t="str">
        <f>K$3</f>
        <v>Το ποσοστό αναπάντητων κλήσεων στο κελί Ι3 αφορά τις Πωλήσεις (Sales), το αναγραφόμενο ποσοστό στο κελί Ι4 αφορά την Τιμολόγηση (Billing), ενώ το αναγραφόμενο ποσοστό στο κελί Ι5 αφορά την Βλαβοληψία (Technical)</v>
      </c>
      <c r="M4" s="54" t="str">
        <f t="shared" ref="M4:M32" si="2">IF(N4="","","ΣΦΑΛΜΑ")</f>
        <v/>
      </c>
      <c r="N4" s="80" t="str">
        <f t="shared" ref="N4:N32" si="3">IF(H4="","",IF(ISNUMBER(I4),IF(OR(I4&lt;0,I4&gt;100),"Το ποσοστό αναπάντητων κλήσεων πρέπει να είναι αριθμός από 0 έως 100","")," | Το ποσοστό αναπάντητων κλήσεων πρέπει να συμπληρωθεί"))</f>
        <v/>
      </c>
    </row>
    <row r="5" spans="1:14" ht="30" customHeight="1" thickTop="1" thickBot="1" x14ac:dyDescent="0.3">
      <c r="A5" s="5" t="str">
        <f t="shared" si="0"/>
        <v>H02</v>
      </c>
      <c r="B5" s="4" t="str">
        <f t="shared" si="0"/>
        <v>OTE</v>
      </c>
      <c r="C5" s="91">
        <f>IF(ΓΕΝΙΚΑ!$B$15="ΝΑΙ",15300,"")</f>
        <v>15300</v>
      </c>
      <c r="D5" s="19" t="str">
        <f>IF(ΓΕΝΙΚΑ!$B$15="ΝΑΙ","ΠΑΝΕΛΛΑΔΙΚΑ","")</f>
        <v>ΠΑΝΕΛΛΑΔΙΚΑ</v>
      </c>
      <c r="E5" s="93" t="s">
        <v>44</v>
      </c>
      <c r="F5" s="31" t="str">
        <f>IF(G5="","",'H01'!I5)</f>
        <v>Βλαβοληψία Οικιακών Πελατών ΟΤΕ</v>
      </c>
      <c r="G5" s="32" t="str">
        <f>IF(OR('H01'!J5="Τηλέφωνο",'H01'!J5="Fax"),'H01'!J5,"")</f>
        <v>Τηλέφωνο</v>
      </c>
      <c r="H5" s="30">
        <f>IF(OR('H01'!J5="Τηλέφωνο",'H01'!J5="Fax"),'H01'!K5,"")</f>
        <v>13888</v>
      </c>
      <c r="I5" s="57">
        <v>30.71</v>
      </c>
      <c r="J5" s="89">
        <f t="shared" si="1"/>
        <v>30.71</v>
      </c>
      <c r="K5" s="104" t="str">
        <f t="shared" ref="K5:K32" si="4">K$3</f>
        <v>Το ποσοστό αναπάντητων κλήσεων στο κελί Ι3 αφορά τις Πωλήσεις (Sales), το αναγραφόμενο ποσοστό στο κελί Ι4 αφορά την Τιμολόγηση (Billing), ενώ το αναγραφόμενο ποσοστό στο κελί Ι5 αφορά την Βλαβοληψία (Technical)</v>
      </c>
      <c r="M5" s="54" t="str">
        <f t="shared" si="2"/>
        <v/>
      </c>
      <c r="N5" s="80" t="str">
        <f t="shared" si="3"/>
        <v/>
      </c>
    </row>
    <row r="6" spans="1:14" ht="30" customHeight="1" thickTop="1" thickBot="1" x14ac:dyDescent="0.3">
      <c r="A6" s="5" t="str">
        <f t="shared" si="0"/>
        <v>H02</v>
      </c>
      <c r="B6" s="4" t="str">
        <f t="shared" si="0"/>
        <v>OTE</v>
      </c>
      <c r="C6" s="91">
        <f>IF(ΓΕΝΙΚΑ!$B$15="ΝΑΙ",15300,"")</f>
        <v>15300</v>
      </c>
      <c r="D6" s="19" t="str">
        <f>IF(ΓΕΝΙΚΑ!$B$15="ΝΑΙ","ΠΑΝΕΛΛΑΔΙΚΑ","")</f>
        <v>ΠΑΝΕΛΛΑΔΙΚΑ</v>
      </c>
      <c r="E6" s="93" t="s">
        <v>44</v>
      </c>
      <c r="F6" s="31" t="str">
        <f>IF(G6="","",'H01'!I6)</f>
        <v>Λήψη παραγγελιών ή/και παροχή πληροφοριών/βοήθειας</v>
      </c>
      <c r="G6" s="32" t="str">
        <f>IF(OR('H01'!J6="Τηλέφωνο",'H01'!J6="Fax"),'H01'!J6,"")</f>
        <v>Τηλέφωνο</v>
      </c>
      <c r="H6" s="30">
        <f>IF(OR('H01'!J6="Τηλέφωνο",'H01'!J6="Fax"),'H01'!K6,"")</f>
        <v>13818</v>
      </c>
      <c r="I6" s="57">
        <v>12.31</v>
      </c>
      <c r="J6" s="89">
        <f t="shared" si="1"/>
        <v>12.31</v>
      </c>
      <c r="K6" s="104" t="str">
        <f t="shared" si="4"/>
        <v>Το ποσοστό αναπάντητων κλήσεων στο κελί Ι3 αφορά τις Πωλήσεις (Sales), το αναγραφόμενο ποσοστό στο κελί Ι4 αφορά την Τιμολόγηση (Billing), ενώ το αναγραφόμενο ποσοστό στο κελί Ι5 αφορά την Βλαβοληψία (Technical)</v>
      </c>
      <c r="M6" s="54" t="str">
        <f t="shared" si="2"/>
        <v/>
      </c>
      <c r="N6" s="80" t="str">
        <f t="shared" si="3"/>
        <v/>
      </c>
    </row>
    <row r="7" spans="1:14" ht="30" customHeight="1" thickTop="1" thickBot="1" x14ac:dyDescent="0.3">
      <c r="A7" s="5" t="str">
        <f t="shared" si="0"/>
        <v>H02</v>
      </c>
      <c r="B7" s="4" t="str">
        <f t="shared" si="0"/>
        <v>OTE</v>
      </c>
      <c r="C7" s="91">
        <f>IF(ΓΕΝΙΚΑ!$B$15="ΝΑΙ",15300,"")</f>
        <v>15300</v>
      </c>
      <c r="D7" s="19" t="str">
        <f>IF(ΓΕΝΙΚΑ!$B$15="ΝΑΙ","ΠΑΝΕΛΛΑΔΙΚΑ","")</f>
        <v>ΠΑΝΕΛΛΑΔΙΚΑ</v>
      </c>
      <c r="E7" s="93" t="s">
        <v>44</v>
      </c>
      <c r="F7" s="31" t="str">
        <f>IF(G7="","",'H01'!I7)</f>
        <v>Λήψη παραγγελιών ή/και παροχή πληροφοριών/βοήθειας</v>
      </c>
      <c r="G7" s="32" t="str">
        <f>IF(OR('H01'!J7="Τηλέφωνο",'H01'!J7="Fax"),'H01'!J7,"")</f>
        <v>Τηλέφωνο</v>
      </c>
      <c r="H7" s="30">
        <f>IF(OR('H01'!J7="Τηλέφωνο",'H01'!J7="Fax"),'H01'!K7,"")</f>
        <v>1305</v>
      </c>
      <c r="I7" s="57">
        <v>10.01</v>
      </c>
      <c r="J7" s="89">
        <f t="shared" si="1"/>
        <v>10.01</v>
      </c>
      <c r="K7" s="104" t="str">
        <f t="shared" si="4"/>
        <v>Το ποσοστό αναπάντητων κλήσεων στο κελί Ι3 αφορά τις Πωλήσεις (Sales), το αναγραφόμενο ποσοστό στο κελί Ι4 αφορά την Τιμολόγηση (Billing), ενώ το αναγραφόμενο ποσοστό στο κελί Ι5 αφορά την Βλαβοληψία (Technical)</v>
      </c>
      <c r="M7" s="54" t="str">
        <f t="shared" si="2"/>
        <v/>
      </c>
      <c r="N7" s="80" t="str">
        <f t="shared" si="3"/>
        <v/>
      </c>
    </row>
    <row r="8" spans="1:14" ht="30" customHeight="1" thickTop="1" thickBot="1" x14ac:dyDescent="0.3">
      <c r="A8" s="5" t="str">
        <f t="shared" si="0"/>
        <v>H02</v>
      </c>
      <c r="B8" s="4" t="str">
        <f t="shared" si="0"/>
        <v>OTE</v>
      </c>
      <c r="C8" s="91">
        <f>IF(ΓΕΝΙΚΑ!$B$15="ΝΑΙ",15300,"")</f>
        <v>15300</v>
      </c>
      <c r="D8" s="19" t="str">
        <f>IF(ΓΕΝΙΚΑ!$B$15="ΝΑΙ","ΠΑΝΕΛΛΑΔΙΚΑ","")</f>
        <v>ΠΑΝΕΛΛΑΔΙΚΑ</v>
      </c>
      <c r="E8" s="93" t="s">
        <v>44</v>
      </c>
      <c r="F8" s="31" t="str">
        <f>IF(G8="","",'H01'!I8)</f>
        <v>Βλαβοληψία</v>
      </c>
      <c r="G8" s="32" t="str">
        <f>IF(OR('H01'!J8="Τηλέφωνο",'H01'!J8="Fax"),'H01'!J8,"")</f>
        <v>Τηλέφωνο</v>
      </c>
      <c r="H8" s="30">
        <f>IF(OR('H01'!J8="Τηλέφωνο",'H01'!J8="Fax"),'H01'!K8,"")</f>
        <v>13788</v>
      </c>
      <c r="I8" s="57">
        <v>4</v>
      </c>
      <c r="J8" s="89">
        <f t="shared" si="1"/>
        <v>4</v>
      </c>
      <c r="K8" s="104" t="str">
        <f t="shared" si="4"/>
        <v>Το ποσοστό αναπάντητων κλήσεων στο κελί Ι3 αφορά τις Πωλήσεις (Sales), το αναγραφόμενο ποσοστό στο κελί Ι4 αφορά την Τιμολόγηση (Billing), ενώ το αναγραφόμενο ποσοστό στο κελί Ι5 αφορά την Βλαβοληψία (Technical)</v>
      </c>
      <c r="M8" s="54" t="str">
        <f t="shared" si="2"/>
        <v/>
      </c>
      <c r="N8" s="80" t="str">
        <f t="shared" si="3"/>
        <v/>
      </c>
    </row>
    <row r="9" spans="1:14" ht="30" customHeight="1" thickTop="1" thickBot="1" x14ac:dyDescent="0.3">
      <c r="A9" s="5" t="str">
        <f t="shared" si="0"/>
        <v>H02</v>
      </c>
      <c r="B9" s="4" t="str">
        <f t="shared" si="0"/>
        <v>OTE</v>
      </c>
      <c r="C9" s="91">
        <f>IF(ΓΕΝΙΚΑ!$B$15="ΝΑΙ",15300,"")</f>
        <v>15300</v>
      </c>
      <c r="D9" s="19" t="str">
        <f>IF(ΓΕΝΙΚΑ!$B$15="ΝΑΙ","ΠΑΝΕΛΛΑΔΙΚΑ","")</f>
        <v>ΠΑΝΕΛΛΑΔΙΚΑ</v>
      </c>
      <c r="E9" s="93" t="s">
        <v>44</v>
      </c>
      <c r="F9" s="31" t="str">
        <f>IF(G9="","",'H01'!I9)</f>
        <v>Λήψη παραγγελιών ή/και παροχή πληροφοριών/βοήθειας</v>
      </c>
      <c r="G9" s="32" t="str">
        <f>IF(OR('H01'!J9="Τηλέφωνο",'H01'!J9="Fax"),'H01'!J9,"")</f>
        <v>Fax</v>
      </c>
      <c r="H9" s="30">
        <f>IF(OR('H01'!J9="Τηλέφωνο",'H01'!J9="Fax"),'H01'!K9,"")</f>
        <v>2103405129</v>
      </c>
      <c r="I9" s="57">
        <v>3.82</v>
      </c>
      <c r="J9" s="89">
        <f t="shared" si="1"/>
        <v>3.82</v>
      </c>
      <c r="K9" s="104" t="str">
        <f t="shared" si="4"/>
        <v>Το ποσοστό αναπάντητων κλήσεων στο κελί Ι3 αφορά τις Πωλήσεις (Sales), το αναγραφόμενο ποσοστό στο κελί Ι4 αφορά την Τιμολόγηση (Billing), ενώ το αναγραφόμενο ποσοστό στο κελί Ι5 αφορά την Βλαβοληψία (Technical)</v>
      </c>
      <c r="M9" s="54" t="str">
        <f t="shared" si="2"/>
        <v/>
      </c>
      <c r="N9" s="80" t="str">
        <f t="shared" si="3"/>
        <v/>
      </c>
    </row>
    <row r="10" spans="1:14" ht="30" customHeight="1" thickTop="1" thickBot="1" x14ac:dyDescent="0.3">
      <c r="A10" s="5" t="str">
        <f t="shared" si="0"/>
        <v>H02</v>
      </c>
      <c r="B10" s="26" t="str">
        <f t="shared" si="0"/>
        <v>OTE</v>
      </c>
      <c r="C10" s="91">
        <f>IF(ΓΕΝΙΚΑ!$B$15="ΝΑΙ",15300,"")</f>
        <v>15300</v>
      </c>
      <c r="D10" s="19" t="str">
        <f>IF(ΓΕΝΙΚΑ!$B$15="ΝΑΙ","ΠΑΝΕΛΛΑΔΙΚΑ","")</f>
        <v>ΠΑΝΕΛΛΑΔΙΚΑ</v>
      </c>
      <c r="E10" s="93" t="s">
        <v>44</v>
      </c>
      <c r="F10" s="31" t="str">
        <f>IF(G10="","",'H01'!I10)</f>
        <v/>
      </c>
      <c r="G10" s="32" t="str">
        <f>IF(OR('H01'!J10="Τηλέφωνο",'H01'!J10="Fax"),'H01'!J10,"")</f>
        <v/>
      </c>
      <c r="H10" s="30" t="str">
        <f>IF(OR('H01'!J10="Τηλέφωνο",'H01'!J10="Fax"),'H01'!K10,"")</f>
        <v/>
      </c>
      <c r="I10" s="57"/>
      <c r="J10" s="89" t="str">
        <f t="shared" si="1"/>
        <v>N/A</v>
      </c>
      <c r="K10" s="104" t="str">
        <f t="shared" si="4"/>
        <v>Το ποσοστό αναπάντητων κλήσεων στο κελί Ι3 αφορά τις Πωλήσεις (Sales), το αναγραφόμενο ποσοστό στο κελί Ι4 αφορά την Τιμολόγηση (Billing), ενώ το αναγραφόμενο ποσοστό στο κελί Ι5 αφορά την Βλαβοληψία (Technical)</v>
      </c>
      <c r="M10" s="54" t="str">
        <f t="shared" si="2"/>
        <v/>
      </c>
      <c r="N10" s="80" t="str">
        <f t="shared" si="3"/>
        <v/>
      </c>
    </row>
    <row r="11" spans="1:14" ht="30" customHeight="1" thickTop="1" thickBot="1" x14ac:dyDescent="0.3">
      <c r="A11" s="5" t="str">
        <f t="shared" si="0"/>
        <v>H02</v>
      </c>
      <c r="B11" s="26" t="str">
        <f t="shared" si="0"/>
        <v>OTE</v>
      </c>
      <c r="C11" s="91">
        <f>IF(ΓΕΝΙΚΑ!$B$15="ΝΑΙ",15300,"")</f>
        <v>15300</v>
      </c>
      <c r="D11" s="19" t="str">
        <f>IF(ΓΕΝΙΚΑ!$B$15="ΝΑΙ","ΠΑΝΕΛΛΑΔΙΚΑ","")</f>
        <v>ΠΑΝΕΛΛΑΔΙΚΑ</v>
      </c>
      <c r="E11" s="93" t="s">
        <v>44</v>
      </c>
      <c r="F11" s="31" t="str">
        <f>IF(G11="","",'H01'!I11)</f>
        <v/>
      </c>
      <c r="G11" s="32" t="str">
        <f>IF(OR('H01'!J11="Τηλέφωνο",'H01'!J11="Fax"),'H01'!J11,"")</f>
        <v/>
      </c>
      <c r="H11" s="30" t="str">
        <f>IF(OR('H01'!J11="Τηλέφωνο",'H01'!J11="Fax"),'H01'!K11,"")</f>
        <v/>
      </c>
      <c r="I11" s="57"/>
      <c r="J11" s="89" t="str">
        <f t="shared" si="1"/>
        <v>N/A</v>
      </c>
      <c r="K11" s="104" t="str">
        <f t="shared" si="4"/>
        <v>Το ποσοστό αναπάντητων κλήσεων στο κελί Ι3 αφορά τις Πωλήσεις (Sales), το αναγραφόμενο ποσοστό στο κελί Ι4 αφορά την Τιμολόγηση (Billing), ενώ το αναγραφόμενο ποσοστό στο κελί Ι5 αφορά την Βλαβοληψία (Technical)</v>
      </c>
      <c r="M11" s="54" t="str">
        <f t="shared" si="2"/>
        <v/>
      </c>
      <c r="N11" s="80" t="str">
        <f t="shared" si="3"/>
        <v/>
      </c>
    </row>
    <row r="12" spans="1:14" ht="30" customHeight="1" thickTop="1" thickBot="1" x14ac:dyDescent="0.3">
      <c r="A12" s="5" t="str">
        <f t="shared" si="0"/>
        <v>H02</v>
      </c>
      <c r="B12" s="26" t="str">
        <f t="shared" si="0"/>
        <v>OTE</v>
      </c>
      <c r="C12" s="91">
        <f>IF(ΓΕΝΙΚΑ!$B$15="ΝΑΙ",15300,"")</f>
        <v>15300</v>
      </c>
      <c r="D12" s="19" t="str">
        <f>IF(ΓΕΝΙΚΑ!$B$15="ΝΑΙ","ΠΑΝΕΛΛΑΔΙΚΑ","")</f>
        <v>ΠΑΝΕΛΛΑΔΙΚΑ</v>
      </c>
      <c r="E12" s="93" t="s">
        <v>44</v>
      </c>
      <c r="F12" s="31" t="str">
        <f>IF(G12="","",'H01'!I12)</f>
        <v/>
      </c>
      <c r="G12" s="32" t="str">
        <f>IF(OR('H01'!J12="Τηλέφωνο",'H01'!J12="Fax"),'H01'!J12,"")</f>
        <v/>
      </c>
      <c r="H12" s="30" t="str">
        <f>IF(OR('H01'!J12="Τηλέφωνο",'H01'!J12="Fax"),'H01'!K12,"")</f>
        <v/>
      </c>
      <c r="I12" s="57"/>
      <c r="J12" s="89" t="str">
        <f t="shared" si="1"/>
        <v>N/A</v>
      </c>
      <c r="K12" s="104" t="str">
        <f t="shared" si="4"/>
        <v>Το ποσοστό αναπάντητων κλήσεων στο κελί Ι3 αφορά τις Πωλήσεις (Sales), το αναγραφόμενο ποσοστό στο κελί Ι4 αφορά την Τιμολόγηση (Billing), ενώ το αναγραφόμενο ποσοστό στο κελί Ι5 αφορά την Βλαβοληψία (Technical)</v>
      </c>
      <c r="M12" s="54" t="str">
        <f t="shared" si="2"/>
        <v/>
      </c>
      <c r="N12" s="80" t="str">
        <f t="shared" si="3"/>
        <v/>
      </c>
    </row>
    <row r="13" spans="1:14" ht="30" customHeight="1" thickTop="1" thickBot="1" x14ac:dyDescent="0.3">
      <c r="A13" s="5" t="str">
        <f t="shared" si="0"/>
        <v>H02</v>
      </c>
      <c r="B13" s="26" t="str">
        <f t="shared" si="0"/>
        <v>OTE</v>
      </c>
      <c r="C13" s="91">
        <f>IF(ΓΕΝΙΚΑ!$B$15="ΝΑΙ",15300,"")</f>
        <v>15300</v>
      </c>
      <c r="D13" s="19" t="str">
        <f>IF(ΓΕΝΙΚΑ!$B$15="ΝΑΙ","ΠΑΝΕΛΛΑΔΙΚΑ","")</f>
        <v>ΠΑΝΕΛΛΑΔΙΚΑ</v>
      </c>
      <c r="E13" s="93" t="s">
        <v>44</v>
      </c>
      <c r="F13" s="31" t="str">
        <f>IF(G13="","",'H01'!I13)</f>
        <v/>
      </c>
      <c r="G13" s="32" t="str">
        <f>IF(OR('H01'!J13="Τηλέφωνο",'H01'!J13="Fax"),'H01'!J13,"")</f>
        <v/>
      </c>
      <c r="H13" s="30" t="str">
        <f>IF(OR('H01'!J13="Τηλέφωνο",'H01'!J13="Fax"),'H01'!K13,"")</f>
        <v/>
      </c>
      <c r="I13" s="57"/>
      <c r="J13" s="89" t="str">
        <f t="shared" si="1"/>
        <v>N/A</v>
      </c>
      <c r="K13" s="104" t="str">
        <f t="shared" si="4"/>
        <v>Το ποσοστό αναπάντητων κλήσεων στο κελί Ι3 αφορά τις Πωλήσεις (Sales), το αναγραφόμενο ποσοστό στο κελί Ι4 αφορά την Τιμολόγηση (Billing), ενώ το αναγραφόμενο ποσοστό στο κελί Ι5 αφορά την Βλαβοληψία (Technical)</v>
      </c>
      <c r="M13" s="54" t="str">
        <f t="shared" si="2"/>
        <v/>
      </c>
      <c r="N13" s="80" t="str">
        <f t="shared" si="3"/>
        <v/>
      </c>
    </row>
    <row r="14" spans="1:14" ht="30" customHeight="1" thickTop="1" thickBot="1" x14ac:dyDescent="0.3">
      <c r="A14" s="5" t="str">
        <f t="shared" si="0"/>
        <v>H02</v>
      </c>
      <c r="B14" s="26" t="str">
        <f t="shared" si="0"/>
        <v>OTE</v>
      </c>
      <c r="C14" s="91">
        <f>IF(ΓΕΝΙΚΑ!$B$15="ΝΑΙ",15300,"")</f>
        <v>15300</v>
      </c>
      <c r="D14" s="19" t="str">
        <f>IF(ΓΕΝΙΚΑ!$B$15="ΝΑΙ","ΠΑΝΕΛΛΑΔΙΚΑ","")</f>
        <v>ΠΑΝΕΛΛΑΔΙΚΑ</v>
      </c>
      <c r="E14" s="93" t="s">
        <v>44</v>
      </c>
      <c r="F14" s="31" t="str">
        <f>IF(G14="","",'H01'!I14)</f>
        <v/>
      </c>
      <c r="G14" s="32" t="str">
        <f>IF(OR('H01'!J14="Τηλέφωνο",'H01'!J14="Fax"),'H01'!J14,"")</f>
        <v/>
      </c>
      <c r="H14" s="30" t="str">
        <f>IF(OR('H01'!J14="Τηλέφωνο",'H01'!J14="Fax"),'H01'!K14,"")</f>
        <v/>
      </c>
      <c r="I14" s="57"/>
      <c r="J14" s="89" t="str">
        <f t="shared" si="1"/>
        <v>N/A</v>
      </c>
      <c r="K14" s="104" t="str">
        <f t="shared" si="4"/>
        <v>Το ποσοστό αναπάντητων κλήσεων στο κελί Ι3 αφορά τις Πωλήσεις (Sales), το αναγραφόμενο ποσοστό στο κελί Ι4 αφορά την Τιμολόγηση (Billing), ενώ το αναγραφόμενο ποσοστό στο κελί Ι5 αφορά την Βλαβοληψία (Technical)</v>
      </c>
      <c r="M14" s="54" t="str">
        <f t="shared" si="2"/>
        <v/>
      </c>
      <c r="N14" s="80" t="str">
        <f t="shared" si="3"/>
        <v/>
      </c>
    </row>
    <row r="15" spans="1:14" ht="30" customHeight="1" thickTop="1" thickBot="1" x14ac:dyDescent="0.3">
      <c r="A15" s="5" t="str">
        <f t="shared" si="0"/>
        <v>H02</v>
      </c>
      <c r="B15" s="26" t="str">
        <f t="shared" si="0"/>
        <v>OTE</v>
      </c>
      <c r="C15" s="91">
        <f>IF(ΓΕΝΙΚΑ!$B$15="ΝΑΙ",15300,"")</f>
        <v>15300</v>
      </c>
      <c r="D15" s="19" t="str">
        <f>IF(ΓΕΝΙΚΑ!$B$15="ΝΑΙ","ΠΑΝΕΛΛΑΔΙΚΑ","")</f>
        <v>ΠΑΝΕΛΛΑΔΙΚΑ</v>
      </c>
      <c r="E15" s="93" t="s">
        <v>44</v>
      </c>
      <c r="F15" s="31" t="str">
        <f>IF(G15="","",'H01'!I15)</f>
        <v/>
      </c>
      <c r="G15" s="32" t="str">
        <f>IF(OR('H01'!J15="Τηλέφωνο",'H01'!J15="Fax"),'H01'!J15,"")</f>
        <v/>
      </c>
      <c r="H15" s="30" t="str">
        <f>IF(OR('H01'!J15="Τηλέφωνο",'H01'!J15="Fax"),'H01'!K15,"")</f>
        <v/>
      </c>
      <c r="I15" s="57"/>
      <c r="J15" s="89" t="str">
        <f t="shared" si="1"/>
        <v>N/A</v>
      </c>
      <c r="K15" s="104" t="str">
        <f t="shared" si="4"/>
        <v>Το ποσοστό αναπάντητων κλήσεων στο κελί Ι3 αφορά τις Πωλήσεις (Sales), το αναγραφόμενο ποσοστό στο κελί Ι4 αφορά την Τιμολόγηση (Billing), ενώ το αναγραφόμενο ποσοστό στο κελί Ι5 αφορά την Βλαβοληψία (Technical)</v>
      </c>
      <c r="M15" s="54" t="str">
        <f t="shared" si="2"/>
        <v/>
      </c>
      <c r="N15" s="80" t="str">
        <f t="shared" si="3"/>
        <v/>
      </c>
    </row>
    <row r="16" spans="1:14" ht="30" customHeight="1" thickTop="1" thickBot="1" x14ac:dyDescent="0.3">
      <c r="A16" s="5" t="str">
        <f t="shared" si="0"/>
        <v>H02</v>
      </c>
      <c r="B16" s="26" t="str">
        <f t="shared" si="0"/>
        <v>OTE</v>
      </c>
      <c r="C16" s="91">
        <f>IF(ΓΕΝΙΚΑ!$B$15="ΝΑΙ",15300,"")</f>
        <v>15300</v>
      </c>
      <c r="D16" s="19" t="str">
        <f>IF(ΓΕΝΙΚΑ!$B$15="ΝΑΙ","ΠΑΝΕΛΛΑΔΙΚΑ","")</f>
        <v>ΠΑΝΕΛΛΑΔΙΚΑ</v>
      </c>
      <c r="E16" s="93" t="s">
        <v>44</v>
      </c>
      <c r="F16" s="31" t="str">
        <f>IF(G16="","",'H01'!I16)</f>
        <v/>
      </c>
      <c r="G16" s="32" t="str">
        <f>IF(OR('H01'!J16="Τηλέφωνο",'H01'!J16="Fax"),'H01'!J16,"")</f>
        <v/>
      </c>
      <c r="H16" s="30" t="str">
        <f>IF(OR('H01'!J16="Τηλέφωνο",'H01'!J16="Fax"),'H01'!K16,"")</f>
        <v/>
      </c>
      <c r="I16" s="57"/>
      <c r="J16" s="89" t="str">
        <f t="shared" si="1"/>
        <v>N/A</v>
      </c>
      <c r="K16" s="104" t="str">
        <f t="shared" si="4"/>
        <v>Το ποσοστό αναπάντητων κλήσεων στο κελί Ι3 αφορά τις Πωλήσεις (Sales), το αναγραφόμενο ποσοστό στο κελί Ι4 αφορά την Τιμολόγηση (Billing), ενώ το αναγραφόμενο ποσοστό στο κελί Ι5 αφορά την Βλαβοληψία (Technical)</v>
      </c>
      <c r="M16" s="54" t="str">
        <f t="shared" si="2"/>
        <v/>
      </c>
      <c r="N16" s="80" t="str">
        <f t="shared" si="3"/>
        <v/>
      </c>
    </row>
    <row r="17" spans="1:14" ht="30" customHeight="1" thickTop="1" thickBot="1" x14ac:dyDescent="0.3">
      <c r="A17" s="5" t="str">
        <f t="shared" si="0"/>
        <v>H02</v>
      </c>
      <c r="B17" s="26" t="str">
        <f t="shared" si="0"/>
        <v>OTE</v>
      </c>
      <c r="C17" s="91">
        <f>IF(ΓΕΝΙΚΑ!$B$15="ΝΑΙ",15300,"")</f>
        <v>15300</v>
      </c>
      <c r="D17" s="19" t="str">
        <f>IF(ΓΕΝΙΚΑ!$B$15="ΝΑΙ","ΠΑΝΕΛΛΑΔΙΚΑ","")</f>
        <v>ΠΑΝΕΛΛΑΔΙΚΑ</v>
      </c>
      <c r="E17" s="93" t="s">
        <v>44</v>
      </c>
      <c r="F17" s="31" t="str">
        <f>IF(G17="","",'H01'!I17)</f>
        <v/>
      </c>
      <c r="G17" s="32" t="str">
        <f>IF(OR('H01'!J17="Τηλέφωνο",'H01'!J17="Fax"),'H01'!J17,"")</f>
        <v/>
      </c>
      <c r="H17" s="30" t="str">
        <f>IF(OR('H01'!J17="Τηλέφωνο",'H01'!J17="Fax"),'H01'!K17,"")</f>
        <v/>
      </c>
      <c r="I17" s="57"/>
      <c r="J17" s="89" t="str">
        <f t="shared" si="1"/>
        <v>N/A</v>
      </c>
      <c r="K17" s="104" t="str">
        <f t="shared" si="4"/>
        <v>Το ποσοστό αναπάντητων κλήσεων στο κελί Ι3 αφορά τις Πωλήσεις (Sales), το αναγραφόμενο ποσοστό στο κελί Ι4 αφορά την Τιμολόγηση (Billing), ενώ το αναγραφόμενο ποσοστό στο κελί Ι5 αφορά την Βλαβοληψία (Technical)</v>
      </c>
      <c r="M17" s="54" t="str">
        <f t="shared" si="2"/>
        <v/>
      </c>
      <c r="N17" s="80" t="str">
        <f t="shared" si="3"/>
        <v/>
      </c>
    </row>
    <row r="18" spans="1:14" ht="30" customHeight="1" thickTop="1" thickBot="1" x14ac:dyDescent="0.3">
      <c r="A18" s="5" t="str">
        <f t="shared" si="0"/>
        <v>H02</v>
      </c>
      <c r="B18" s="26" t="str">
        <f t="shared" si="0"/>
        <v>OTE</v>
      </c>
      <c r="C18" s="91">
        <f>IF(ΓΕΝΙΚΑ!$B$15="ΝΑΙ",15300,"")</f>
        <v>15300</v>
      </c>
      <c r="D18" s="19" t="str">
        <f>IF(ΓΕΝΙΚΑ!$B$15="ΝΑΙ","ΠΑΝΕΛΛΑΔΙΚΑ","")</f>
        <v>ΠΑΝΕΛΛΑΔΙΚΑ</v>
      </c>
      <c r="E18" s="93" t="s">
        <v>44</v>
      </c>
      <c r="F18" s="31" t="str">
        <f>IF(G18="","",'H01'!I18)</f>
        <v/>
      </c>
      <c r="G18" s="32" t="str">
        <f>IF(OR('H01'!J18="Τηλέφωνο",'H01'!J18="Fax"),'H01'!J18,"")</f>
        <v/>
      </c>
      <c r="H18" s="30" t="str">
        <f>IF(OR('H01'!J18="Τηλέφωνο",'H01'!J18="Fax"),'H01'!K18,"")</f>
        <v/>
      </c>
      <c r="I18" s="57"/>
      <c r="J18" s="89" t="str">
        <f t="shared" si="1"/>
        <v>N/A</v>
      </c>
      <c r="K18" s="104" t="str">
        <f t="shared" si="4"/>
        <v>Το ποσοστό αναπάντητων κλήσεων στο κελί Ι3 αφορά τις Πωλήσεις (Sales), το αναγραφόμενο ποσοστό στο κελί Ι4 αφορά την Τιμολόγηση (Billing), ενώ το αναγραφόμενο ποσοστό στο κελί Ι5 αφορά την Βλαβοληψία (Technical)</v>
      </c>
      <c r="M18" s="54" t="str">
        <f t="shared" si="2"/>
        <v/>
      </c>
      <c r="N18" s="80" t="str">
        <f t="shared" si="3"/>
        <v/>
      </c>
    </row>
    <row r="19" spans="1:14" ht="30" customHeight="1" thickTop="1" thickBot="1" x14ac:dyDescent="0.3">
      <c r="A19" s="5" t="str">
        <f t="shared" si="0"/>
        <v>H02</v>
      </c>
      <c r="B19" s="26" t="str">
        <f t="shared" si="0"/>
        <v>OTE</v>
      </c>
      <c r="C19" s="91">
        <f>IF(ΓΕΝΙΚΑ!$B$15="ΝΑΙ",15300,"")</f>
        <v>15300</v>
      </c>
      <c r="D19" s="19" t="str">
        <f>IF(ΓΕΝΙΚΑ!$B$15="ΝΑΙ","ΠΑΝΕΛΛΑΔΙΚΑ","")</f>
        <v>ΠΑΝΕΛΛΑΔΙΚΑ</v>
      </c>
      <c r="E19" s="93" t="s">
        <v>44</v>
      </c>
      <c r="F19" s="31" t="str">
        <f>IF(G19="","",'H01'!I19)</f>
        <v/>
      </c>
      <c r="G19" s="32" t="str">
        <f>IF(OR('H01'!J19="Τηλέφωνο",'H01'!J19="Fax"),'H01'!J19,"")</f>
        <v/>
      </c>
      <c r="H19" s="30" t="str">
        <f>IF(OR('H01'!J19="Τηλέφωνο",'H01'!J19="Fax"),'H01'!K19,"")</f>
        <v/>
      </c>
      <c r="I19" s="57"/>
      <c r="J19" s="89" t="str">
        <f t="shared" si="1"/>
        <v>N/A</v>
      </c>
      <c r="K19" s="104" t="str">
        <f t="shared" si="4"/>
        <v>Το ποσοστό αναπάντητων κλήσεων στο κελί Ι3 αφορά τις Πωλήσεις (Sales), το αναγραφόμενο ποσοστό στο κελί Ι4 αφορά την Τιμολόγηση (Billing), ενώ το αναγραφόμενο ποσοστό στο κελί Ι5 αφορά την Βλαβοληψία (Technical)</v>
      </c>
      <c r="M19" s="54" t="str">
        <f t="shared" si="2"/>
        <v/>
      </c>
      <c r="N19" s="80" t="str">
        <f t="shared" si="3"/>
        <v/>
      </c>
    </row>
    <row r="20" spans="1:14" ht="30" customHeight="1" thickTop="1" thickBot="1" x14ac:dyDescent="0.3">
      <c r="A20" s="5" t="str">
        <f t="shared" si="0"/>
        <v>H02</v>
      </c>
      <c r="B20" s="4" t="str">
        <f t="shared" si="0"/>
        <v>OTE</v>
      </c>
      <c r="C20" s="91">
        <f>IF(ΓΕΝΙΚΑ!$B$15="ΝΑΙ",15300,"")</f>
        <v>15300</v>
      </c>
      <c r="D20" s="19" t="str">
        <f>IF(ΓΕΝΙΚΑ!$B$15="ΝΑΙ","ΠΑΝΕΛΛΑΔΙΚΑ","")</f>
        <v>ΠΑΝΕΛΛΑΔΙΚΑ</v>
      </c>
      <c r="E20" s="93" t="s">
        <v>44</v>
      </c>
      <c r="F20" s="31" t="str">
        <f>IF(G20="","",'H01'!I20)</f>
        <v/>
      </c>
      <c r="G20" s="32" t="str">
        <f>IF(OR('H01'!J20="Τηλέφωνο",'H01'!J20="Fax"),'H01'!J20,"")</f>
        <v/>
      </c>
      <c r="H20" s="30" t="str">
        <f>IF(OR('H01'!J20="Τηλέφωνο",'H01'!J20="Fax"),'H01'!K20,"")</f>
        <v/>
      </c>
      <c r="I20" s="57"/>
      <c r="J20" s="89" t="str">
        <f t="shared" si="1"/>
        <v>N/A</v>
      </c>
      <c r="K20" s="104" t="str">
        <f t="shared" si="4"/>
        <v>Το ποσοστό αναπάντητων κλήσεων στο κελί Ι3 αφορά τις Πωλήσεις (Sales), το αναγραφόμενο ποσοστό στο κελί Ι4 αφορά την Τιμολόγηση (Billing), ενώ το αναγραφόμενο ποσοστό στο κελί Ι5 αφορά την Βλαβοληψία (Technical)</v>
      </c>
      <c r="M20" s="54" t="str">
        <f t="shared" si="2"/>
        <v/>
      </c>
      <c r="N20" s="80" t="str">
        <f t="shared" si="3"/>
        <v/>
      </c>
    </row>
    <row r="21" spans="1:14" ht="30" customHeight="1" thickTop="1" thickBot="1" x14ac:dyDescent="0.3">
      <c r="A21" s="5" t="str">
        <f t="shared" si="0"/>
        <v>H02</v>
      </c>
      <c r="B21" s="4" t="str">
        <f t="shared" si="0"/>
        <v>OTE</v>
      </c>
      <c r="C21" s="91">
        <f>IF(ΓΕΝΙΚΑ!$B$15="ΝΑΙ",15300,"")</f>
        <v>15300</v>
      </c>
      <c r="D21" s="19" t="str">
        <f>IF(ΓΕΝΙΚΑ!$B$15="ΝΑΙ","ΠΑΝΕΛΛΑΔΙΚΑ","")</f>
        <v>ΠΑΝΕΛΛΑΔΙΚΑ</v>
      </c>
      <c r="E21" s="93" t="s">
        <v>44</v>
      </c>
      <c r="F21" s="31" t="str">
        <f>IF(G21="","",'H01'!I21)</f>
        <v/>
      </c>
      <c r="G21" s="32" t="str">
        <f>IF(OR('H01'!J21="Τηλέφωνο",'H01'!J21="Fax"),'H01'!J21,"")</f>
        <v/>
      </c>
      <c r="H21" s="30" t="str">
        <f>IF(OR('H01'!J21="Τηλέφωνο",'H01'!J21="Fax"),'H01'!K21,"")</f>
        <v/>
      </c>
      <c r="I21" s="57"/>
      <c r="J21" s="89" t="str">
        <f t="shared" si="1"/>
        <v>N/A</v>
      </c>
      <c r="K21" s="104" t="str">
        <f t="shared" si="4"/>
        <v>Το ποσοστό αναπάντητων κλήσεων στο κελί Ι3 αφορά τις Πωλήσεις (Sales), το αναγραφόμενο ποσοστό στο κελί Ι4 αφορά την Τιμολόγηση (Billing), ενώ το αναγραφόμενο ποσοστό στο κελί Ι5 αφορά την Βλαβοληψία (Technical)</v>
      </c>
      <c r="M21" s="54" t="str">
        <f t="shared" si="2"/>
        <v/>
      </c>
      <c r="N21" s="80" t="str">
        <f t="shared" si="3"/>
        <v/>
      </c>
    </row>
    <row r="22" spans="1:14" ht="30" customHeight="1" thickTop="1" thickBot="1" x14ac:dyDescent="0.3">
      <c r="A22" s="5" t="str">
        <f t="shared" si="0"/>
        <v>H02</v>
      </c>
      <c r="B22" s="4" t="str">
        <f t="shared" si="0"/>
        <v>OTE</v>
      </c>
      <c r="C22" s="91">
        <f>IF(ΓΕΝΙΚΑ!$B$15="ΝΑΙ",15300,"")</f>
        <v>15300</v>
      </c>
      <c r="D22" s="19" t="str">
        <f>IF(ΓΕΝΙΚΑ!$B$15="ΝΑΙ","ΠΑΝΕΛΛΑΔΙΚΑ","")</f>
        <v>ΠΑΝΕΛΛΑΔΙΚΑ</v>
      </c>
      <c r="E22" s="93" t="s">
        <v>44</v>
      </c>
      <c r="F22" s="31" t="str">
        <f>IF(G22="","",'H01'!I22)</f>
        <v/>
      </c>
      <c r="G22" s="32" t="str">
        <f>IF(OR('H01'!J22="Τηλέφωνο",'H01'!J22="Fax"),'H01'!J22,"")</f>
        <v/>
      </c>
      <c r="H22" s="30" t="str">
        <f>IF(OR('H01'!J22="Τηλέφωνο",'H01'!J22="Fax"),'H01'!K22,"")</f>
        <v/>
      </c>
      <c r="I22" s="57"/>
      <c r="J22" s="89" t="str">
        <f t="shared" si="1"/>
        <v>N/A</v>
      </c>
      <c r="K22" s="104" t="str">
        <f t="shared" si="4"/>
        <v>Το ποσοστό αναπάντητων κλήσεων στο κελί Ι3 αφορά τις Πωλήσεις (Sales), το αναγραφόμενο ποσοστό στο κελί Ι4 αφορά την Τιμολόγηση (Billing), ενώ το αναγραφόμενο ποσοστό στο κελί Ι5 αφορά την Βλαβοληψία (Technical)</v>
      </c>
      <c r="M22" s="54" t="str">
        <f t="shared" si="2"/>
        <v/>
      </c>
      <c r="N22" s="80" t="str">
        <f t="shared" si="3"/>
        <v/>
      </c>
    </row>
    <row r="23" spans="1:14" ht="30" customHeight="1" thickTop="1" thickBot="1" x14ac:dyDescent="0.3">
      <c r="A23" s="5" t="str">
        <f t="shared" si="0"/>
        <v>H02</v>
      </c>
      <c r="B23" s="4" t="str">
        <f t="shared" si="0"/>
        <v>OTE</v>
      </c>
      <c r="C23" s="91">
        <f>IF(ΓΕΝΙΚΑ!$B$15="ΝΑΙ",15300,"")</f>
        <v>15300</v>
      </c>
      <c r="D23" s="19" t="str">
        <f>IF(ΓΕΝΙΚΑ!$B$15="ΝΑΙ","ΠΑΝΕΛΛΑΔΙΚΑ","")</f>
        <v>ΠΑΝΕΛΛΑΔΙΚΑ</v>
      </c>
      <c r="E23" s="93" t="s">
        <v>44</v>
      </c>
      <c r="F23" s="31" t="str">
        <f>IF(G23="","",'H01'!I23)</f>
        <v/>
      </c>
      <c r="G23" s="32" t="str">
        <f>IF(OR('H01'!J23="Τηλέφωνο",'H01'!J23="Fax"),'H01'!J23,"")</f>
        <v/>
      </c>
      <c r="H23" s="30" t="str">
        <f>IF(OR('H01'!J23="Τηλέφωνο",'H01'!J23="Fax"),'H01'!K23,"")</f>
        <v/>
      </c>
      <c r="I23" s="57"/>
      <c r="J23" s="89" t="str">
        <f t="shared" si="1"/>
        <v>N/A</v>
      </c>
      <c r="K23" s="104" t="str">
        <f t="shared" si="4"/>
        <v>Το ποσοστό αναπάντητων κλήσεων στο κελί Ι3 αφορά τις Πωλήσεις (Sales), το αναγραφόμενο ποσοστό στο κελί Ι4 αφορά την Τιμολόγηση (Billing), ενώ το αναγραφόμενο ποσοστό στο κελί Ι5 αφορά την Βλαβοληψία (Technical)</v>
      </c>
      <c r="M23" s="54" t="str">
        <f t="shared" si="2"/>
        <v/>
      </c>
      <c r="N23" s="80" t="str">
        <f t="shared" si="3"/>
        <v/>
      </c>
    </row>
    <row r="24" spans="1:14" ht="30" customHeight="1" thickTop="1" thickBot="1" x14ac:dyDescent="0.3">
      <c r="A24" s="5" t="str">
        <f t="shared" si="0"/>
        <v>H02</v>
      </c>
      <c r="B24" s="4" t="str">
        <f t="shared" si="0"/>
        <v>OTE</v>
      </c>
      <c r="C24" s="91">
        <f>IF(ΓΕΝΙΚΑ!$B$15="ΝΑΙ",15300,"")</f>
        <v>15300</v>
      </c>
      <c r="D24" s="19" t="str">
        <f>IF(ΓΕΝΙΚΑ!$B$15="ΝΑΙ","ΠΑΝΕΛΛΑΔΙΚΑ","")</f>
        <v>ΠΑΝΕΛΛΑΔΙΚΑ</v>
      </c>
      <c r="E24" s="93" t="s">
        <v>44</v>
      </c>
      <c r="F24" s="31" t="str">
        <f>IF(G24="","",'H01'!I24)</f>
        <v/>
      </c>
      <c r="G24" s="32" t="str">
        <f>IF(OR('H01'!J24="Τηλέφωνο",'H01'!J24="Fax"),'H01'!J24,"")</f>
        <v/>
      </c>
      <c r="H24" s="30" t="str">
        <f>IF(OR('H01'!J24="Τηλέφωνο",'H01'!J24="Fax"),'H01'!K24,"")</f>
        <v/>
      </c>
      <c r="I24" s="57"/>
      <c r="J24" s="89" t="str">
        <f t="shared" si="1"/>
        <v>N/A</v>
      </c>
      <c r="K24" s="104" t="str">
        <f t="shared" si="4"/>
        <v>Το ποσοστό αναπάντητων κλήσεων στο κελί Ι3 αφορά τις Πωλήσεις (Sales), το αναγραφόμενο ποσοστό στο κελί Ι4 αφορά την Τιμολόγηση (Billing), ενώ το αναγραφόμενο ποσοστό στο κελί Ι5 αφορά την Βλαβοληψία (Technical)</v>
      </c>
      <c r="M24" s="54" t="str">
        <f t="shared" si="2"/>
        <v/>
      </c>
      <c r="N24" s="80" t="str">
        <f t="shared" si="3"/>
        <v/>
      </c>
    </row>
    <row r="25" spans="1:14" ht="30" customHeight="1" thickTop="1" thickBot="1" x14ac:dyDescent="0.3">
      <c r="A25" s="5" t="str">
        <f t="shared" si="0"/>
        <v>H02</v>
      </c>
      <c r="B25" s="4" t="str">
        <f t="shared" si="0"/>
        <v>OTE</v>
      </c>
      <c r="C25" s="91">
        <f>IF(ΓΕΝΙΚΑ!$B$15="ΝΑΙ",15300,"")</f>
        <v>15300</v>
      </c>
      <c r="D25" s="19" t="str">
        <f>IF(ΓΕΝΙΚΑ!$B$15="ΝΑΙ","ΠΑΝΕΛΛΑΔΙΚΑ","")</f>
        <v>ΠΑΝΕΛΛΑΔΙΚΑ</v>
      </c>
      <c r="E25" s="93" t="s">
        <v>44</v>
      </c>
      <c r="F25" s="31" t="str">
        <f>IF(G25="","",'H01'!I25)</f>
        <v/>
      </c>
      <c r="G25" s="32" t="str">
        <f>IF(OR('H01'!J25="Τηλέφωνο",'H01'!J25="Fax"),'H01'!J25,"")</f>
        <v/>
      </c>
      <c r="H25" s="30" t="str">
        <f>IF(OR('H01'!J25="Τηλέφωνο",'H01'!J25="Fax"),'H01'!K25,"")</f>
        <v/>
      </c>
      <c r="I25" s="57"/>
      <c r="J25" s="89" t="str">
        <f t="shared" si="1"/>
        <v>N/A</v>
      </c>
      <c r="K25" s="104" t="str">
        <f t="shared" si="4"/>
        <v>Το ποσοστό αναπάντητων κλήσεων στο κελί Ι3 αφορά τις Πωλήσεις (Sales), το αναγραφόμενο ποσοστό στο κελί Ι4 αφορά την Τιμολόγηση (Billing), ενώ το αναγραφόμενο ποσοστό στο κελί Ι5 αφορά την Βλαβοληψία (Technical)</v>
      </c>
      <c r="M25" s="54" t="str">
        <f t="shared" si="2"/>
        <v/>
      </c>
      <c r="N25" s="80" t="str">
        <f t="shared" si="3"/>
        <v/>
      </c>
    </row>
    <row r="26" spans="1:14" ht="30" customHeight="1" thickTop="1" thickBot="1" x14ac:dyDescent="0.3">
      <c r="A26" s="5" t="str">
        <f t="shared" si="0"/>
        <v>H02</v>
      </c>
      <c r="B26" s="4" t="str">
        <f t="shared" si="0"/>
        <v>OTE</v>
      </c>
      <c r="C26" s="91">
        <f>IF(ΓΕΝΙΚΑ!$B$15="ΝΑΙ",15300,"")</f>
        <v>15300</v>
      </c>
      <c r="D26" s="19" t="str">
        <f>IF(ΓΕΝΙΚΑ!$B$15="ΝΑΙ","ΠΑΝΕΛΛΑΔΙΚΑ","")</f>
        <v>ΠΑΝΕΛΛΑΔΙΚΑ</v>
      </c>
      <c r="E26" s="93" t="s">
        <v>44</v>
      </c>
      <c r="F26" s="31" t="str">
        <f>IF(G26="","",'H01'!I26)</f>
        <v/>
      </c>
      <c r="G26" s="32" t="str">
        <f>IF(OR('H01'!J26="Τηλέφωνο",'H01'!J26="Fax"),'H01'!J26,"")</f>
        <v/>
      </c>
      <c r="H26" s="30" t="str">
        <f>IF(OR('H01'!J26="Τηλέφωνο",'H01'!J26="Fax"),'H01'!K26,"")</f>
        <v/>
      </c>
      <c r="I26" s="57"/>
      <c r="J26" s="89" t="str">
        <f t="shared" si="1"/>
        <v>N/A</v>
      </c>
      <c r="K26" s="104" t="str">
        <f t="shared" si="4"/>
        <v>Το ποσοστό αναπάντητων κλήσεων στο κελί Ι3 αφορά τις Πωλήσεις (Sales), το αναγραφόμενο ποσοστό στο κελί Ι4 αφορά την Τιμολόγηση (Billing), ενώ το αναγραφόμενο ποσοστό στο κελί Ι5 αφορά την Βλαβοληψία (Technical)</v>
      </c>
      <c r="M26" s="54" t="str">
        <f t="shared" si="2"/>
        <v/>
      </c>
      <c r="N26" s="80" t="str">
        <f t="shared" si="3"/>
        <v/>
      </c>
    </row>
    <row r="27" spans="1:14" ht="30" customHeight="1" thickTop="1" thickBot="1" x14ac:dyDescent="0.3">
      <c r="A27" s="5" t="str">
        <f t="shared" si="0"/>
        <v>H02</v>
      </c>
      <c r="B27" s="4" t="str">
        <f t="shared" si="0"/>
        <v>OTE</v>
      </c>
      <c r="C27" s="91">
        <f>IF(ΓΕΝΙΚΑ!$B$15="ΝΑΙ",15300,"")</f>
        <v>15300</v>
      </c>
      <c r="D27" s="19" t="str">
        <f>IF(ΓΕΝΙΚΑ!$B$15="ΝΑΙ","ΠΑΝΕΛΛΑΔΙΚΑ","")</f>
        <v>ΠΑΝΕΛΛΑΔΙΚΑ</v>
      </c>
      <c r="E27" s="93" t="s">
        <v>44</v>
      </c>
      <c r="F27" s="31" t="str">
        <f>IF(G27="","",'H01'!I27)</f>
        <v/>
      </c>
      <c r="G27" s="32" t="str">
        <f>IF(OR('H01'!J27="Τηλέφωνο",'H01'!J27="Fax"),'H01'!J27,"")</f>
        <v/>
      </c>
      <c r="H27" s="30" t="str">
        <f>IF(OR('H01'!J27="Τηλέφωνο",'H01'!J27="Fax"),'H01'!K27,"")</f>
        <v/>
      </c>
      <c r="I27" s="57"/>
      <c r="J27" s="89" t="str">
        <f t="shared" si="1"/>
        <v>N/A</v>
      </c>
      <c r="K27" s="104" t="str">
        <f t="shared" si="4"/>
        <v>Το ποσοστό αναπάντητων κλήσεων στο κελί Ι3 αφορά τις Πωλήσεις (Sales), το αναγραφόμενο ποσοστό στο κελί Ι4 αφορά την Τιμολόγηση (Billing), ενώ το αναγραφόμενο ποσοστό στο κελί Ι5 αφορά την Βλαβοληψία (Technical)</v>
      </c>
      <c r="M27" s="54" t="str">
        <f t="shared" si="2"/>
        <v/>
      </c>
      <c r="N27" s="80" t="str">
        <f t="shared" si="3"/>
        <v/>
      </c>
    </row>
    <row r="28" spans="1:14" ht="30" customHeight="1" thickTop="1" thickBot="1" x14ac:dyDescent="0.3">
      <c r="A28" s="5" t="str">
        <f t="shared" si="0"/>
        <v>H02</v>
      </c>
      <c r="B28" s="4" t="str">
        <f t="shared" si="0"/>
        <v>OTE</v>
      </c>
      <c r="C28" s="91">
        <f>IF(ΓΕΝΙΚΑ!$B$15="ΝΑΙ",15300,"")</f>
        <v>15300</v>
      </c>
      <c r="D28" s="19" t="str">
        <f>IF(ΓΕΝΙΚΑ!$B$15="ΝΑΙ","ΠΑΝΕΛΛΑΔΙΚΑ","")</f>
        <v>ΠΑΝΕΛΛΑΔΙΚΑ</v>
      </c>
      <c r="E28" s="93" t="s">
        <v>44</v>
      </c>
      <c r="F28" s="31" t="str">
        <f>IF(G28="","",'H01'!I28)</f>
        <v/>
      </c>
      <c r="G28" s="32" t="str">
        <f>IF(OR('H01'!J28="Τηλέφωνο",'H01'!J28="Fax"),'H01'!J28,"")</f>
        <v/>
      </c>
      <c r="H28" s="30" t="str">
        <f>IF(OR('H01'!J28="Τηλέφωνο",'H01'!J28="Fax"),'H01'!K28,"")</f>
        <v/>
      </c>
      <c r="I28" s="57"/>
      <c r="J28" s="89" t="str">
        <f t="shared" si="1"/>
        <v>N/A</v>
      </c>
      <c r="K28" s="104" t="str">
        <f t="shared" si="4"/>
        <v>Το ποσοστό αναπάντητων κλήσεων στο κελί Ι3 αφορά τις Πωλήσεις (Sales), το αναγραφόμενο ποσοστό στο κελί Ι4 αφορά την Τιμολόγηση (Billing), ενώ το αναγραφόμενο ποσοστό στο κελί Ι5 αφορά την Βλαβοληψία (Technical)</v>
      </c>
      <c r="M28" s="54" t="str">
        <f t="shared" si="2"/>
        <v/>
      </c>
      <c r="N28" s="80" t="str">
        <f t="shared" si="3"/>
        <v/>
      </c>
    </row>
    <row r="29" spans="1:14" ht="30" customHeight="1" thickTop="1" thickBot="1" x14ac:dyDescent="0.3">
      <c r="A29" s="5" t="str">
        <f t="shared" si="0"/>
        <v>H02</v>
      </c>
      <c r="B29" s="4" t="str">
        <f t="shared" si="0"/>
        <v>OTE</v>
      </c>
      <c r="C29" s="91">
        <f>IF(ΓΕΝΙΚΑ!$B$15="ΝΑΙ",15300,"")</f>
        <v>15300</v>
      </c>
      <c r="D29" s="19" t="str">
        <f>IF(ΓΕΝΙΚΑ!$B$15="ΝΑΙ","ΠΑΝΕΛΛΑΔΙΚΑ","")</f>
        <v>ΠΑΝΕΛΛΑΔΙΚΑ</v>
      </c>
      <c r="E29" s="93" t="s">
        <v>44</v>
      </c>
      <c r="F29" s="31" t="str">
        <f>IF(G29="","",'H01'!I29)</f>
        <v/>
      </c>
      <c r="G29" s="32" t="str">
        <f>IF(OR('H01'!J29="Τηλέφωνο",'H01'!J29="Fax"),'H01'!J29,"")</f>
        <v/>
      </c>
      <c r="H29" s="30" t="str">
        <f>IF(OR('H01'!J29="Τηλέφωνο",'H01'!J29="Fax"),'H01'!K29,"")</f>
        <v/>
      </c>
      <c r="I29" s="57"/>
      <c r="J29" s="89" t="str">
        <f t="shared" si="1"/>
        <v>N/A</v>
      </c>
      <c r="K29" s="104" t="str">
        <f t="shared" si="4"/>
        <v>Το ποσοστό αναπάντητων κλήσεων στο κελί Ι3 αφορά τις Πωλήσεις (Sales), το αναγραφόμενο ποσοστό στο κελί Ι4 αφορά την Τιμολόγηση (Billing), ενώ το αναγραφόμενο ποσοστό στο κελί Ι5 αφορά την Βλαβοληψία (Technical)</v>
      </c>
      <c r="M29" s="54" t="str">
        <f t="shared" si="2"/>
        <v/>
      </c>
      <c r="N29" s="80" t="str">
        <f t="shared" si="3"/>
        <v/>
      </c>
    </row>
    <row r="30" spans="1:14" ht="30" customHeight="1" thickTop="1" thickBot="1" x14ac:dyDescent="0.3">
      <c r="A30" s="5" t="str">
        <f t="shared" si="0"/>
        <v>H02</v>
      </c>
      <c r="B30" s="4" t="str">
        <f t="shared" si="0"/>
        <v>OTE</v>
      </c>
      <c r="C30" s="91">
        <f>IF(ΓΕΝΙΚΑ!$B$15="ΝΑΙ",15300,"")</f>
        <v>15300</v>
      </c>
      <c r="D30" s="19" t="str">
        <f>IF(ΓΕΝΙΚΑ!$B$15="ΝΑΙ","ΠΑΝΕΛΛΑΔΙΚΑ","")</f>
        <v>ΠΑΝΕΛΛΑΔΙΚΑ</v>
      </c>
      <c r="E30" s="93" t="s">
        <v>44</v>
      </c>
      <c r="F30" s="31" t="str">
        <f>IF(G30="","",'H01'!I30)</f>
        <v/>
      </c>
      <c r="G30" s="32" t="str">
        <f>IF(OR('H01'!J30="Τηλέφωνο",'H01'!J30="Fax"),'H01'!J30,"")</f>
        <v/>
      </c>
      <c r="H30" s="30" t="str">
        <f>IF(OR('H01'!J30="Τηλέφωνο",'H01'!J30="Fax"),'H01'!K30,"")</f>
        <v/>
      </c>
      <c r="I30" s="57"/>
      <c r="J30" s="89" t="str">
        <f t="shared" si="1"/>
        <v>N/A</v>
      </c>
      <c r="K30" s="104" t="str">
        <f t="shared" si="4"/>
        <v>Το ποσοστό αναπάντητων κλήσεων στο κελί Ι3 αφορά τις Πωλήσεις (Sales), το αναγραφόμενο ποσοστό στο κελί Ι4 αφορά την Τιμολόγηση (Billing), ενώ το αναγραφόμενο ποσοστό στο κελί Ι5 αφορά την Βλαβοληψία (Technical)</v>
      </c>
      <c r="M30" s="54" t="str">
        <f t="shared" si="2"/>
        <v/>
      </c>
      <c r="N30" s="80" t="str">
        <f t="shared" si="3"/>
        <v/>
      </c>
    </row>
    <row r="31" spans="1:14" ht="30" customHeight="1" thickTop="1" thickBot="1" x14ac:dyDescent="0.3">
      <c r="A31" s="5" t="str">
        <f t="shared" si="0"/>
        <v>H02</v>
      </c>
      <c r="B31" s="4" t="str">
        <f t="shared" si="0"/>
        <v>OTE</v>
      </c>
      <c r="C31" s="91">
        <f>IF(ΓΕΝΙΚΑ!$B$15="ΝΑΙ",15300,"")</f>
        <v>15300</v>
      </c>
      <c r="D31" s="19" t="str">
        <f>IF(ΓΕΝΙΚΑ!$B$15="ΝΑΙ","ΠΑΝΕΛΛΑΔΙΚΑ","")</f>
        <v>ΠΑΝΕΛΛΑΔΙΚΑ</v>
      </c>
      <c r="E31" s="93" t="s">
        <v>44</v>
      </c>
      <c r="F31" s="31" t="str">
        <f>IF(G31="","",'H01'!I31)</f>
        <v/>
      </c>
      <c r="G31" s="32" t="str">
        <f>IF(OR('H01'!J31="Τηλέφωνο",'H01'!J31="Fax"),'H01'!J31,"")</f>
        <v/>
      </c>
      <c r="H31" s="30" t="str">
        <f>IF(OR('H01'!J31="Τηλέφωνο",'H01'!J31="Fax"),'H01'!K31,"")</f>
        <v/>
      </c>
      <c r="I31" s="57"/>
      <c r="J31" s="89" t="str">
        <f t="shared" si="1"/>
        <v>N/A</v>
      </c>
      <c r="K31" s="104" t="str">
        <f t="shared" si="4"/>
        <v>Το ποσοστό αναπάντητων κλήσεων στο κελί Ι3 αφορά τις Πωλήσεις (Sales), το αναγραφόμενο ποσοστό στο κελί Ι4 αφορά την Τιμολόγηση (Billing), ενώ το αναγραφόμενο ποσοστό στο κελί Ι5 αφορά την Βλαβοληψία (Technical)</v>
      </c>
      <c r="M31" s="54" t="str">
        <f t="shared" si="2"/>
        <v/>
      </c>
      <c r="N31" s="80" t="str">
        <f t="shared" si="3"/>
        <v/>
      </c>
    </row>
    <row r="32" spans="1:14" ht="30" customHeight="1" thickTop="1" thickBot="1" x14ac:dyDescent="0.3">
      <c r="A32" s="6" t="str">
        <f t="shared" si="0"/>
        <v>H02</v>
      </c>
      <c r="B32" s="27" t="str">
        <f t="shared" si="0"/>
        <v>OTE</v>
      </c>
      <c r="C32" s="91">
        <f>IF(ΓΕΝΙΚΑ!$B$15="ΝΑΙ",15300,"")</f>
        <v>15300</v>
      </c>
      <c r="D32" s="19" t="str">
        <f>IF(ΓΕΝΙΚΑ!$B$15="ΝΑΙ","ΠΑΝΕΛΛΑΔΙΚΑ","")</f>
        <v>ΠΑΝΕΛΛΑΔΙΚΑ</v>
      </c>
      <c r="E32" s="93" t="s">
        <v>44</v>
      </c>
      <c r="F32" s="65" t="str">
        <f>IF(G32="","",'H01'!I32)</f>
        <v/>
      </c>
      <c r="G32" s="33" t="str">
        <f>IF(OR('H01'!J32="Τηλέφωνο",'H01'!J32="Fax"),'H01'!J32,"")</f>
        <v/>
      </c>
      <c r="H32" s="74" t="str">
        <f>IF(OR('H01'!J32="Τηλέφωνο",'H01'!J32="Fax"),'H01'!K32,"")</f>
        <v/>
      </c>
      <c r="I32" s="57"/>
      <c r="J32" s="89" t="str">
        <f t="shared" si="1"/>
        <v>N/A</v>
      </c>
      <c r="K32" s="104" t="str">
        <f t="shared" si="4"/>
        <v>Το ποσοστό αναπάντητων κλήσεων στο κελί Ι3 αφορά τις Πωλήσεις (Sales), το αναγραφόμενο ποσοστό στο κελί Ι4 αφορά την Τιμολόγηση (Billing), ενώ το αναγραφόμενο ποσοστό στο κελί Ι5 αφορά την Βλαβοληψία (Technical)</v>
      </c>
      <c r="M32" s="55" t="str">
        <f t="shared" si="2"/>
        <v/>
      </c>
      <c r="N32" s="81" t="str">
        <f t="shared" si="3"/>
        <v/>
      </c>
    </row>
  </sheetData>
  <sheetProtection algorithmName="SHA-512" hashValue="921yicnS7VlV87CfFXq1ncyA0ciSWhNCzoI2URlvvQHCZf2skgWcOuPp7Lu7O4GKZyjcCsCqxRTgqwTePwZPng==" saltValue="PjT3wpJfWhn1JNFDhMa4WA==" spinCount="100000" sheet="1" objects="1" scenarios="1"/>
  <conditionalFormatting sqref="M4:M32">
    <cfRule type="cellIs" dxfId="7" priority="23" operator="equal">
      <formula>"ΣΦΑΛΜΑ"</formula>
    </cfRule>
  </conditionalFormatting>
  <conditionalFormatting sqref="I3:J3 J4:J32">
    <cfRule type="expression" dxfId="6" priority="22">
      <formula>AND($G$3&lt;&gt;"Fax",$G$3&lt;&gt;"Τηλέφωνο")</formula>
    </cfRule>
  </conditionalFormatting>
  <conditionalFormatting sqref="I4">
    <cfRule type="expression" dxfId="5" priority="21">
      <formula>AND($G4&lt;&gt;"Fax",$G4&lt;&gt;"Τηλέφωνο")</formula>
    </cfRule>
  </conditionalFormatting>
  <conditionalFormatting sqref="M3">
    <cfRule type="cellIs" dxfId="4" priority="2" operator="equal">
      <formula>"ΣΦΑΛΜΑ"</formula>
    </cfRule>
  </conditionalFormatting>
  <conditionalFormatting sqref="I5:I32">
    <cfRule type="expression" dxfId="3" priority="1">
      <formula>AND($G5&lt;&gt;"Fax",$G5&lt;&gt;"Τηλέφωνο")</formula>
    </cfRule>
  </conditionalFormatting>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00B0F0"/>
  </sheetPr>
  <dimension ref="A1:O32"/>
  <sheetViews>
    <sheetView topLeftCell="A2" zoomScale="70" zoomScaleNormal="70" workbookViewId="0">
      <selection activeCell="L3" sqref="L3"/>
    </sheetView>
  </sheetViews>
  <sheetFormatPr defaultColWidth="0" defaultRowHeight="15" zeroHeight="1" x14ac:dyDescent="0.25"/>
  <cols>
    <col min="1" max="1" width="50" style="41" customWidth="1"/>
    <col min="2" max="5" width="23" style="41" hidden="1" customWidth="1"/>
    <col min="6" max="6" width="28.7109375" style="41" customWidth="1"/>
    <col min="7" max="7" width="26" style="41" customWidth="1"/>
    <col min="8" max="8" width="40" style="63" customWidth="1"/>
    <col min="9" max="9" width="31" style="41" hidden="1" customWidth="1"/>
    <col min="10" max="10" width="40" style="63" customWidth="1"/>
    <col min="11" max="11" width="30.140625" style="41" hidden="1" customWidth="1"/>
    <col min="12" max="12" width="48.140625" style="41" customWidth="1"/>
    <col min="13" max="13" width="7.140625" style="41" customWidth="1"/>
    <col min="14" max="14" width="17.42578125" style="41" customWidth="1"/>
    <col min="15" max="15" width="69.28515625" style="41" customWidth="1"/>
    <col min="16" max="16384" width="9.140625" style="41" hidden="1"/>
  </cols>
  <sheetData>
    <row r="1" spans="1:15" ht="15.75" hidden="1" thickBot="1" x14ac:dyDescent="0.3">
      <c r="A1" s="22" t="s">
        <v>45</v>
      </c>
      <c r="B1" s="22" t="s">
        <v>46</v>
      </c>
      <c r="C1" s="12" t="s">
        <v>78</v>
      </c>
      <c r="D1" s="12" t="s">
        <v>79</v>
      </c>
      <c r="E1" s="12" t="s">
        <v>47</v>
      </c>
      <c r="F1" s="35" t="s">
        <v>48</v>
      </c>
      <c r="G1" s="35" t="s">
        <v>49</v>
      </c>
      <c r="H1" s="37" t="s">
        <v>50</v>
      </c>
      <c r="I1" s="35" t="s">
        <v>71</v>
      </c>
      <c r="J1" s="37" t="s">
        <v>50</v>
      </c>
      <c r="K1" s="35" t="s">
        <v>72</v>
      </c>
      <c r="L1" s="35" t="s">
        <v>51</v>
      </c>
      <c r="N1" s="37" t="s">
        <v>50</v>
      </c>
      <c r="O1" s="37" t="s">
        <v>50</v>
      </c>
    </row>
    <row r="2" spans="1:15" ht="60" customHeight="1" thickBot="1" x14ac:dyDescent="0.3">
      <c r="A2" s="24" t="s">
        <v>12</v>
      </c>
      <c r="B2" s="25" t="s">
        <v>8</v>
      </c>
      <c r="C2" s="25"/>
      <c r="D2" s="25"/>
      <c r="E2" s="25" t="s">
        <v>80</v>
      </c>
      <c r="F2" s="25" t="s">
        <v>15</v>
      </c>
      <c r="G2" s="25" t="s">
        <v>25</v>
      </c>
      <c r="H2" s="38" t="s">
        <v>69</v>
      </c>
      <c r="I2" s="38" t="s">
        <v>29</v>
      </c>
      <c r="J2" s="38" t="s">
        <v>70</v>
      </c>
      <c r="K2" s="38" t="s">
        <v>30</v>
      </c>
      <c r="L2" s="9" t="s">
        <v>11</v>
      </c>
      <c r="M2" s="60"/>
      <c r="N2" s="58" t="s">
        <v>40</v>
      </c>
      <c r="O2" s="47" t="s">
        <v>66</v>
      </c>
    </row>
    <row r="3" spans="1:15" ht="31.5" customHeight="1" thickTop="1" x14ac:dyDescent="0.25">
      <c r="A3" s="8" t="s">
        <v>33</v>
      </c>
      <c r="B3" s="28" t="str">
        <f>ΓΕΝΙΚΑ!C4</f>
        <v>OTE</v>
      </c>
      <c r="C3" s="91">
        <f>IF(ΓΕΝΙΚΑ!$B$16="ΝΑΙ",15300,"")</f>
        <v>15300</v>
      </c>
      <c r="D3" s="19" t="str">
        <f>IF(ΓΕΝΙΚΑ!$B$16="ΝΑΙ","ΠΑΝΕΛΛΑΔΙΚΑ","")</f>
        <v>ΠΑΝΕΛΛΑΔΙΚΑ</v>
      </c>
      <c r="E3" s="92" t="s">
        <v>44</v>
      </c>
      <c r="F3" s="31" t="str">
        <f>IF(G3&lt;&gt;"",'H01'!I3,"")</f>
        <v>Λήψη παραγγελιών ή/και παροχή πληροφοριών/βοήθειας Οικιακών Πελατών ΟΤΕ - Θέματα πωλήσεων</v>
      </c>
      <c r="G3" s="64">
        <f>IF('H01'!J3="Τηλέφωνο",'H01'!K3,"")</f>
        <v>13888</v>
      </c>
      <c r="H3" s="82">
        <v>195</v>
      </c>
      <c r="I3" s="32">
        <f>IF(H3&lt;&gt;"",ROUND(H3,0),"N/A")</f>
        <v>195</v>
      </c>
      <c r="J3" s="82">
        <v>983</v>
      </c>
      <c r="K3" s="32">
        <f>IF(J3&lt;&gt;"",ROUND(J3,0),"N/A")</f>
        <v>983</v>
      </c>
      <c r="L3" s="117" t="s">
        <v>101</v>
      </c>
      <c r="M3" s="61"/>
      <c r="N3" s="54" t="str">
        <f>IF(O3="","","ΣΦΑΛΜΑ")</f>
        <v/>
      </c>
      <c r="O3" s="79" t="str">
        <f>IF(G3&lt;&gt;"",CONCATENATE(IF(ISNUMBER(H3),IF(H3&lt;0,"Ο μέσος χρόνος απόκρισης γραμμών υπηρεσιών εξυπηρέτησης τελικών χρηστών πρέπει να είναι θετική ακέραια αριθμητική τιμή",""),"  |  Ο μέσος χρόνος απόκρισης γραμμών υπηρεσιών εξυπηρέτησης τελικών χρηστών πρέπει να είναι θετική ακέραια αριθμητική τιμή"),IF(ISNUMBER(J3),IF(J3&lt;0," | Ο χρόνος εντός του οποίου απαντάται το 95% των ταχύτερα απαντούμενων κλήσεων πρέπει να είναι θετική ακέραια αριθμητική τιμή","")," | Ο χρόνος εντός του οποίου απαντάται το 95% των ταχύτερα απαντούμενων κλήσεων πρέπει να είναι θετική ακέραια αριθμητική τιμή")),"")</f>
        <v/>
      </c>
    </row>
    <row r="4" spans="1:15" ht="31.5" customHeight="1" x14ac:dyDescent="0.25">
      <c r="A4" s="5" t="str">
        <f t="shared" ref="A4:B27" si="0">A$3</f>
        <v>H03</v>
      </c>
      <c r="B4" s="26" t="str">
        <f t="shared" si="0"/>
        <v>OTE</v>
      </c>
      <c r="C4" s="91">
        <f>IF(ΓΕΝΙΚΑ!$B$16="ΝΑΙ",15300,"")</f>
        <v>15300</v>
      </c>
      <c r="D4" s="19" t="str">
        <f>IF(ΓΕΝΙΚΑ!$B$16="ΝΑΙ","ΠΑΝΕΛΛΑΔΙΚΑ","")</f>
        <v>ΠΑΝΕΛΛΑΔΙΚΑ</v>
      </c>
      <c r="E4" s="93" t="s">
        <v>44</v>
      </c>
      <c r="F4" s="31" t="str">
        <f>IF(G4&lt;&gt;"",'H01'!I4,"")</f>
        <v>Παροχή πληροφοριών/βοήθειας Οικιακών Πελατών ΟΤΕ - Θέματα τιμολόγησης</v>
      </c>
      <c r="G4" s="64">
        <f>IF('H01'!J4="Τηλέφωνο",'H01'!K4,"")</f>
        <v>13888</v>
      </c>
      <c r="H4" s="83">
        <v>227</v>
      </c>
      <c r="I4" s="32">
        <f t="shared" ref="I4:I32" si="1">IF(H4&lt;&gt;"",ROUND(H4,0),"N/A")</f>
        <v>227</v>
      </c>
      <c r="J4" s="83">
        <v>906</v>
      </c>
      <c r="K4" s="32">
        <f t="shared" ref="K4:K32" si="2">IF(J4&lt;&gt;"",ROUND(J4,0),"N/A")</f>
        <v>906</v>
      </c>
      <c r="L4" s="94" t="str">
        <f t="shared" ref="L4:L32" si="3">L$3</f>
        <v>Οι ακέραιες τιμές στα κελιά Η3, J3 αφορούν τις Πωλήσεις (Sales), οι ακέραιες τιμές στα κελιά H4, J4 αφορούν την Τιμολόγηση (Billing), οι ακέραιες τιμές στα κελιά H5, J5 αφορούν την Βλαβοληψία (Technical).</v>
      </c>
      <c r="M4" s="62"/>
      <c r="N4" s="54" t="str">
        <f t="shared" ref="N4:N32" si="4">IF(O4="","","ΣΦΑΛΜΑ")</f>
        <v/>
      </c>
      <c r="O4" s="80" t="str">
        <f t="shared" ref="O4:O32" si="5">IF(G4&lt;&gt;"",CONCATENATE(IF(ISNUMBER(H4),IF(H4&lt;0,"Ο μέσος χρόνος απόκρισης γραμμών υπηρεσιών εξυπηρέτησης τελικών χρηστών πρέπει να είναι θετική ακέραια αριθμητική τιμή",""),"  |  Ο μέσος χρόνος απόκρισης γραμμών υπηρεσιών εξυπηρέτησης τελικών χρηστών πρέπει να είναι θετική ακέραια αριθμητική τιμή"),IF(ISNUMBER(J4),IF(J4&lt;0," | Ο χρόνος εντός του οποίου απαντάται το 95% των ταχύτερα απαντούμενων κλήσεων πρέπει να είναι θετική ακέραια αριθμητική τιμή","")," | Ο χρόνος εντός του οποίου απαντάται το 95% των ταχύτερα απαντούμενων κλήσεων πρέπει να είναι θετική ακέραια αριθμητική τιμή")),"")</f>
        <v/>
      </c>
    </row>
    <row r="5" spans="1:15" ht="31.5" customHeight="1" x14ac:dyDescent="0.25">
      <c r="A5" s="5" t="str">
        <f t="shared" si="0"/>
        <v>H03</v>
      </c>
      <c r="B5" s="26" t="str">
        <f t="shared" si="0"/>
        <v>OTE</v>
      </c>
      <c r="C5" s="91">
        <f>IF(ΓΕΝΙΚΑ!$B$16="ΝΑΙ",15300,"")</f>
        <v>15300</v>
      </c>
      <c r="D5" s="19" t="str">
        <f>IF(ΓΕΝΙΚΑ!$B$16="ΝΑΙ","ΠΑΝΕΛΛΑΔΙΚΑ","")</f>
        <v>ΠΑΝΕΛΛΑΔΙΚΑ</v>
      </c>
      <c r="E5" s="93" t="s">
        <v>44</v>
      </c>
      <c r="F5" s="31" t="str">
        <f>IF(G5&lt;&gt;"",'H01'!I5,"")</f>
        <v>Βλαβοληψία Οικιακών Πελατών ΟΤΕ</v>
      </c>
      <c r="G5" s="64">
        <f>IF('H01'!J5="Τηλέφωνο",'H01'!K5,"")</f>
        <v>13888</v>
      </c>
      <c r="H5" s="83">
        <v>240</v>
      </c>
      <c r="I5" s="32">
        <f t="shared" si="1"/>
        <v>240</v>
      </c>
      <c r="J5" s="83">
        <v>1033</v>
      </c>
      <c r="K5" s="32">
        <f t="shared" si="2"/>
        <v>1033</v>
      </c>
      <c r="L5" s="94" t="str">
        <f t="shared" si="3"/>
        <v>Οι ακέραιες τιμές στα κελιά Η3, J3 αφορούν τις Πωλήσεις (Sales), οι ακέραιες τιμές στα κελιά H4, J4 αφορούν την Τιμολόγηση (Billing), οι ακέραιες τιμές στα κελιά H5, J5 αφορούν την Βλαβοληψία (Technical).</v>
      </c>
      <c r="M5" s="62"/>
      <c r="N5" s="54" t="str">
        <f t="shared" si="4"/>
        <v/>
      </c>
      <c r="O5" s="80" t="str">
        <f t="shared" si="5"/>
        <v/>
      </c>
    </row>
    <row r="6" spans="1:15" ht="31.5" customHeight="1" x14ac:dyDescent="0.25">
      <c r="A6" s="5" t="str">
        <f t="shared" si="0"/>
        <v>H03</v>
      </c>
      <c r="B6" s="26" t="str">
        <f t="shared" si="0"/>
        <v>OTE</v>
      </c>
      <c r="C6" s="91">
        <f>IF(ΓΕΝΙΚΑ!$B$16="ΝΑΙ",15300,"")</f>
        <v>15300</v>
      </c>
      <c r="D6" s="19" t="str">
        <f>IF(ΓΕΝΙΚΑ!$B$16="ΝΑΙ","ΠΑΝΕΛΛΑΔΙΚΑ","")</f>
        <v>ΠΑΝΕΛΛΑΔΙΚΑ</v>
      </c>
      <c r="E6" s="93" t="s">
        <v>44</v>
      </c>
      <c r="F6" s="31" t="str">
        <f>IF(G6&lt;&gt;"",'H01'!I6,"")</f>
        <v>Λήψη παραγγελιών ή/και παροχή πληροφοριών/βοήθειας</v>
      </c>
      <c r="G6" s="64">
        <f>IF('H01'!J6="Τηλέφωνο",'H01'!K6,"")</f>
        <v>13818</v>
      </c>
      <c r="H6" s="83">
        <v>173</v>
      </c>
      <c r="I6" s="32">
        <f t="shared" si="1"/>
        <v>173</v>
      </c>
      <c r="J6" s="83">
        <v>583</v>
      </c>
      <c r="K6" s="32">
        <f t="shared" si="2"/>
        <v>583</v>
      </c>
      <c r="L6" s="94" t="str">
        <f t="shared" si="3"/>
        <v>Οι ακέραιες τιμές στα κελιά Η3, J3 αφορούν τις Πωλήσεις (Sales), οι ακέραιες τιμές στα κελιά H4, J4 αφορούν την Τιμολόγηση (Billing), οι ακέραιες τιμές στα κελιά H5, J5 αφορούν την Βλαβοληψία (Technical).</v>
      </c>
      <c r="M6" s="62"/>
      <c r="N6" s="54" t="str">
        <f t="shared" si="4"/>
        <v/>
      </c>
      <c r="O6" s="80" t="str">
        <f t="shared" si="5"/>
        <v/>
      </c>
    </row>
    <row r="7" spans="1:15" ht="31.5" customHeight="1" x14ac:dyDescent="0.25">
      <c r="A7" s="5" t="str">
        <f t="shared" si="0"/>
        <v>H03</v>
      </c>
      <c r="B7" s="26" t="str">
        <f t="shared" si="0"/>
        <v>OTE</v>
      </c>
      <c r="C7" s="91">
        <f>IF(ΓΕΝΙΚΑ!$B$16="ΝΑΙ",15300,"")</f>
        <v>15300</v>
      </c>
      <c r="D7" s="19" t="str">
        <f>IF(ΓΕΝΙΚΑ!$B$16="ΝΑΙ","ΠΑΝΕΛΛΑΔΙΚΑ","")</f>
        <v>ΠΑΝΕΛΛΑΔΙΚΑ</v>
      </c>
      <c r="E7" s="93" t="s">
        <v>44</v>
      </c>
      <c r="F7" s="31" t="str">
        <f>IF(G7&lt;&gt;"",'H01'!I7,"")</f>
        <v>Λήψη παραγγελιών ή/και παροχή πληροφοριών/βοήθειας</v>
      </c>
      <c r="G7" s="64">
        <f>IF('H01'!J7="Τηλέφωνο",'H01'!K7,"")</f>
        <v>1305</v>
      </c>
      <c r="H7" s="83">
        <v>75</v>
      </c>
      <c r="I7" s="32">
        <f t="shared" si="1"/>
        <v>75</v>
      </c>
      <c r="J7" s="83">
        <v>365</v>
      </c>
      <c r="K7" s="32">
        <f t="shared" si="2"/>
        <v>365</v>
      </c>
      <c r="L7" s="94" t="str">
        <f t="shared" si="3"/>
        <v>Οι ακέραιες τιμές στα κελιά Η3, J3 αφορούν τις Πωλήσεις (Sales), οι ακέραιες τιμές στα κελιά H4, J4 αφορούν την Τιμολόγηση (Billing), οι ακέραιες τιμές στα κελιά H5, J5 αφορούν την Βλαβοληψία (Technical).</v>
      </c>
      <c r="M7" s="62"/>
      <c r="N7" s="54" t="str">
        <f t="shared" si="4"/>
        <v/>
      </c>
      <c r="O7" s="80" t="str">
        <f t="shared" si="5"/>
        <v/>
      </c>
    </row>
    <row r="8" spans="1:15" ht="31.5" customHeight="1" x14ac:dyDescent="0.25">
      <c r="A8" s="5" t="str">
        <f t="shared" si="0"/>
        <v>H03</v>
      </c>
      <c r="B8" s="26" t="str">
        <f t="shared" si="0"/>
        <v>OTE</v>
      </c>
      <c r="C8" s="91">
        <f>IF(ΓΕΝΙΚΑ!$B$16="ΝΑΙ",15300,"")</f>
        <v>15300</v>
      </c>
      <c r="D8" s="19" t="str">
        <f>IF(ΓΕΝΙΚΑ!$B$16="ΝΑΙ","ΠΑΝΕΛΛΑΔΙΚΑ","")</f>
        <v>ΠΑΝΕΛΛΑΔΙΚΑ</v>
      </c>
      <c r="E8" s="93" t="s">
        <v>44</v>
      </c>
      <c r="F8" s="31" t="str">
        <f>IF(G8&lt;&gt;"",'H01'!I8,"")</f>
        <v>Βλαβοληψία</v>
      </c>
      <c r="G8" s="64">
        <f>IF('H01'!J8="Τηλέφωνο",'H01'!K8,"")</f>
        <v>13788</v>
      </c>
      <c r="H8" s="83">
        <v>156</v>
      </c>
      <c r="I8" s="32">
        <f t="shared" si="1"/>
        <v>156</v>
      </c>
      <c r="J8" s="83">
        <v>308</v>
      </c>
      <c r="K8" s="32">
        <f t="shared" si="2"/>
        <v>308</v>
      </c>
      <c r="L8" s="94" t="str">
        <f t="shared" si="3"/>
        <v>Οι ακέραιες τιμές στα κελιά Η3, J3 αφορούν τις Πωλήσεις (Sales), οι ακέραιες τιμές στα κελιά H4, J4 αφορούν την Τιμολόγηση (Billing), οι ακέραιες τιμές στα κελιά H5, J5 αφορούν την Βλαβοληψία (Technical).</v>
      </c>
      <c r="M8" s="62"/>
      <c r="N8" s="54" t="str">
        <f t="shared" si="4"/>
        <v/>
      </c>
      <c r="O8" s="80" t="str">
        <f t="shared" si="5"/>
        <v/>
      </c>
    </row>
    <row r="9" spans="1:15" ht="31.5" customHeight="1" x14ac:dyDescent="0.25">
      <c r="A9" s="5" t="str">
        <f t="shared" si="0"/>
        <v>H03</v>
      </c>
      <c r="B9" s="26" t="str">
        <f t="shared" si="0"/>
        <v>OTE</v>
      </c>
      <c r="C9" s="91">
        <f>IF(ΓΕΝΙΚΑ!$B$16="ΝΑΙ",15300,"")</f>
        <v>15300</v>
      </c>
      <c r="D9" s="19" t="str">
        <f>IF(ΓΕΝΙΚΑ!$B$16="ΝΑΙ","ΠΑΝΕΛΛΑΔΙΚΑ","")</f>
        <v>ΠΑΝΕΛΛΑΔΙΚΑ</v>
      </c>
      <c r="E9" s="93" t="s">
        <v>44</v>
      </c>
      <c r="F9" s="31" t="str">
        <f>IF(G9&lt;&gt;"",'H01'!I9,"")</f>
        <v/>
      </c>
      <c r="G9" s="64" t="str">
        <f>IF('H01'!J9="Τηλέφωνο",'H01'!K9,"")</f>
        <v/>
      </c>
      <c r="H9" s="83"/>
      <c r="I9" s="32" t="str">
        <f t="shared" si="1"/>
        <v>N/A</v>
      </c>
      <c r="J9" s="83"/>
      <c r="K9" s="32" t="str">
        <f t="shared" si="2"/>
        <v>N/A</v>
      </c>
      <c r="L9" s="94" t="str">
        <f t="shared" si="3"/>
        <v>Οι ακέραιες τιμές στα κελιά Η3, J3 αφορούν τις Πωλήσεις (Sales), οι ακέραιες τιμές στα κελιά H4, J4 αφορούν την Τιμολόγηση (Billing), οι ακέραιες τιμές στα κελιά H5, J5 αφορούν την Βλαβοληψία (Technical).</v>
      </c>
      <c r="M9" s="62"/>
      <c r="N9" s="54" t="str">
        <f t="shared" si="4"/>
        <v/>
      </c>
      <c r="O9" s="80" t="str">
        <f t="shared" si="5"/>
        <v/>
      </c>
    </row>
    <row r="10" spans="1:15" ht="31.5" customHeight="1" x14ac:dyDescent="0.25">
      <c r="A10" s="5" t="str">
        <f t="shared" si="0"/>
        <v>H03</v>
      </c>
      <c r="B10" s="26" t="str">
        <f t="shared" si="0"/>
        <v>OTE</v>
      </c>
      <c r="C10" s="91">
        <f>IF(ΓΕΝΙΚΑ!$B$16="ΝΑΙ",15300,"")</f>
        <v>15300</v>
      </c>
      <c r="D10" s="19" t="str">
        <f>IF(ΓΕΝΙΚΑ!$B$16="ΝΑΙ","ΠΑΝΕΛΛΑΔΙΚΑ","")</f>
        <v>ΠΑΝΕΛΛΑΔΙΚΑ</v>
      </c>
      <c r="E10" s="93" t="s">
        <v>44</v>
      </c>
      <c r="F10" s="31" t="str">
        <f>IF(G10&lt;&gt;"",'H01'!I10,"")</f>
        <v/>
      </c>
      <c r="G10" s="64" t="str">
        <f>IF('H01'!J10="Τηλέφωνο",'H01'!K10,"")</f>
        <v/>
      </c>
      <c r="H10" s="83"/>
      <c r="I10" s="32" t="str">
        <f t="shared" si="1"/>
        <v>N/A</v>
      </c>
      <c r="J10" s="83"/>
      <c r="K10" s="32" t="str">
        <f t="shared" si="2"/>
        <v>N/A</v>
      </c>
      <c r="L10" s="94" t="str">
        <f t="shared" si="3"/>
        <v>Οι ακέραιες τιμές στα κελιά Η3, J3 αφορούν τις Πωλήσεις (Sales), οι ακέραιες τιμές στα κελιά H4, J4 αφορούν την Τιμολόγηση (Billing), οι ακέραιες τιμές στα κελιά H5, J5 αφορούν την Βλαβοληψία (Technical).</v>
      </c>
      <c r="M10" s="62"/>
      <c r="N10" s="54" t="str">
        <f t="shared" si="4"/>
        <v/>
      </c>
      <c r="O10" s="80" t="str">
        <f t="shared" si="5"/>
        <v/>
      </c>
    </row>
    <row r="11" spans="1:15" ht="31.5" customHeight="1" x14ac:dyDescent="0.25">
      <c r="A11" s="5" t="str">
        <f t="shared" si="0"/>
        <v>H03</v>
      </c>
      <c r="B11" s="26" t="str">
        <f t="shared" si="0"/>
        <v>OTE</v>
      </c>
      <c r="C11" s="91">
        <f>IF(ΓΕΝΙΚΑ!$B$16="ΝΑΙ",15300,"")</f>
        <v>15300</v>
      </c>
      <c r="D11" s="19" t="str">
        <f>IF(ΓΕΝΙΚΑ!$B$16="ΝΑΙ","ΠΑΝΕΛΛΑΔΙΚΑ","")</f>
        <v>ΠΑΝΕΛΛΑΔΙΚΑ</v>
      </c>
      <c r="E11" s="93" t="s">
        <v>44</v>
      </c>
      <c r="F11" s="31" t="str">
        <f>IF(G11&lt;&gt;"",'H01'!I11,"")</f>
        <v/>
      </c>
      <c r="G11" s="64" t="str">
        <f>IF('H01'!J11="Τηλέφωνο",'H01'!K11,"")</f>
        <v/>
      </c>
      <c r="H11" s="83"/>
      <c r="I11" s="32" t="str">
        <f t="shared" si="1"/>
        <v>N/A</v>
      </c>
      <c r="J11" s="83"/>
      <c r="K11" s="32" t="str">
        <f t="shared" si="2"/>
        <v>N/A</v>
      </c>
      <c r="L11" s="94" t="str">
        <f t="shared" si="3"/>
        <v>Οι ακέραιες τιμές στα κελιά Η3, J3 αφορούν τις Πωλήσεις (Sales), οι ακέραιες τιμές στα κελιά H4, J4 αφορούν την Τιμολόγηση (Billing), οι ακέραιες τιμές στα κελιά H5, J5 αφορούν την Βλαβοληψία (Technical).</v>
      </c>
      <c r="M11" s="62"/>
      <c r="N11" s="54" t="str">
        <f t="shared" si="4"/>
        <v/>
      </c>
      <c r="O11" s="80" t="str">
        <f t="shared" si="5"/>
        <v/>
      </c>
    </row>
    <row r="12" spans="1:15" ht="31.5" customHeight="1" x14ac:dyDescent="0.25">
      <c r="A12" s="5" t="str">
        <f t="shared" si="0"/>
        <v>H03</v>
      </c>
      <c r="B12" s="26" t="str">
        <f t="shared" si="0"/>
        <v>OTE</v>
      </c>
      <c r="C12" s="91">
        <f>IF(ΓΕΝΙΚΑ!$B$16="ΝΑΙ",15300,"")</f>
        <v>15300</v>
      </c>
      <c r="D12" s="19" t="str">
        <f>IF(ΓΕΝΙΚΑ!$B$16="ΝΑΙ","ΠΑΝΕΛΛΑΔΙΚΑ","")</f>
        <v>ΠΑΝΕΛΛΑΔΙΚΑ</v>
      </c>
      <c r="E12" s="93" t="s">
        <v>44</v>
      </c>
      <c r="F12" s="31" t="str">
        <f>IF(G12&lt;&gt;"",'H01'!I12,"")</f>
        <v/>
      </c>
      <c r="G12" s="64" t="str">
        <f>IF('H01'!J12="Τηλέφωνο",'H01'!K12,"")</f>
        <v/>
      </c>
      <c r="H12" s="83"/>
      <c r="I12" s="32" t="str">
        <f t="shared" si="1"/>
        <v>N/A</v>
      </c>
      <c r="J12" s="83"/>
      <c r="K12" s="32" t="str">
        <f t="shared" si="2"/>
        <v>N/A</v>
      </c>
      <c r="L12" s="94" t="str">
        <f t="shared" si="3"/>
        <v>Οι ακέραιες τιμές στα κελιά Η3, J3 αφορούν τις Πωλήσεις (Sales), οι ακέραιες τιμές στα κελιά H4, J4 αφορούν την Τιμολόγηση (Billing), οι ακέραιες τιμές στα κελιά H5, J5 αφορούν την Βλαβοληψία (Technical).</v>
      </c>
      <c r="M12" s="62"/>
      <c r="N12" s="54" t="str">
        <f t="shared" si="4"/>
        <v/>
      </c>
      <c r="O12" s="80" t="str">
        <f t="shared" si="5"/>
        <v/>
      </c>
    </row>
    <row r="13" spans="1:15" ht="31.5" customHeight="1" x14ac:dyDescent="0.25">
      <c r="A13" s="5" t="str">
        <f t="shared" si="0"/>
        <v>H03</v>
      </c>
      <c r="B13" s="26" t="str">
        <f t="shared" si="0"/>
        <v>OTE</v>
      </c>
      <c r="C13" s="91">
        <f>IF(ΓΕΝΙΚΑ!$B$16="ΝΑΙ",15300,"")</f>
        <v>15300</v>
      </c>
      <c r="D13" s="19" t="str">
        <f>IF(ΓΕΝΙΚΑ!$B$16="ΝΑΙ","ΠΑΝΕΛΛΑΔΙΚΑ","")</f>
        <v>ΠΑΝΕΛΛΑΔΙΚΑ</v>
      </c>
      <c r="E13" s="93" t="s">
        <v>44</v>
      </c>
      <c r="F13" s="31" t="str">
        <f>IF(G13&lt;&gt;"",'H01'!I13,"")</f>
        <v/>
      </c>
      <c r="G13" s="64" t="str">
        <f>IF('H01'!J13="Τηλέφωνο",'H01'!K13,"")</f>
        <v/>
      </c>
      <c r="H13" s="83"/>
      <c r="I13" s="32" t="str">
        <f t="shared" si="1"/>
        <v>N/A</v>
      </c>
      <c r="J13" s="83"/>
      <c r="K13" s="32" t="str">
        <f t="shared" si="2"/>
        <v>N/A</v>
      </c>
      <c r="L13" s="94" t="str">
        <f t="shared" si="3"/>
        <v>Οι ακέραιες τιμές στα κελιά Η3, J3 αφορούν τις Πωλήσεις (Sales), οι ακέραιες τιμές στα κελιά H4, J4 αφορούν την Τιμολόγηση (Billing), οι ακέραιες τιμές στα κελιά H5, J5 αφορούν την Βλαβοληψία (Technical).</v>
      </c>
      <c r="M13" s="62"/>
      <c r="N13" s="54" t="str">
        <f t="shared" si="4"/>
        <v/>
      </c>
      <c r="O13" s="80" t="str">
        <f t="shared" si="5"/>
        <v/>
      </c>
    </row>
    <row r="14" spans="1:15" ht="31.5" customHeight="1" x14ac:dyDescent="0.25">
      <c r="A14" s="5" t="str">
        <f t="shared" si="0"/>
        <v>H03</v>
      </c>
      <c r="B14" s="26" t="str">
        <f t="shared" si="0"/>
        <v>OTE</v>
      </c>
      <c r="C14" s="91">
        <f>IF(ΓΕΝΙΚΑ!$B$16="ΝΑΙ",15300,"")</f>
        <v>15300</v>
      </c>
      <c r="D14" s="19" t="str">
        <f>IF(ΓΕΝΙΚΑ!$B$16="ΝΑΙ","ΠΑΝΕΛΛΑΔΙΚΑ","")</f>
        <v>ΠΑΝΕΛΛΑΔΙΚΑ</v>
      </c>
      <c r="E14" s="93" t="s">
        <v>44</v>
      </c>
      <c r="F14" s="31" t="str">
        <f>IF(G14&lt;&gt;"",'H01'!I14,"")</f>
        <v/>
      </c>
      <c r="G14" s="64" t="str">
        <f>IF('H01'!J14="Τηλέφωνο",'H01'!K14,"")</f>
        <v/>
      </c>
      <c r="H14" s="83"/>
      <c r="I14" s="32" t="str">
        <f t="shared" si="1"/>
        <v>N/A</v>
      </c>
      <c r="J14" s="83"/>
      <c r="K14" s="32" t="str">
        <f t="shared" si="2"/>
        <v>N/A</v>
      </c>
      <c r="L14" s="94" t="str">
        <f t="shared" si="3"/>
        <v>Οι ακέραιες τιμές στα κελιά Η3, J3 αφορούν τις Πωλήσεις (Sales), οι ακέραιες τιμές στα κελιά H4, J4 αφορούν την Τιμολόγηση (Billing), οι ακέραιες τιμές στα κελιά H5, J5 αφορούν την Βλαβοληψία (Technical).</v>
      </c>
      <c r="M14" s="62"/>
      <c r="N14" s="54" t="str">
        <f t="shared" si="4"/>
        <v/>
      </c>
      <c r="O14" s="80" t="str">
        <f t="shared" si="5"/>
        <v/>
      </c>
    </row>
    <row r="15" spans="1:15" ht="31.5" customHeight="1" x14ac:dyDescent="0.25">
      <c r="A15" s="5" t="str">
        <f t="shared" si="0"/>
        <v>H03</v>
      </c>
      <c r="B15" s="26" t="str">
        <f t="shared" si="0"/>
        <v>OTE</v>
      </c>
      <c r="C15" s="91">
        <f>IF(ΓΕΝΙΚΑ!$B$16="ΝΑΙ",15300,"")</f>
        <v>15300</v>
      </c>
      <c r="D15" s="19" t="str">
        <f>IF(ΓΕΝΙΚΑ!$B$16="ΝΑΙ","ΠΑΝΕΛΛΑΔΙΚΑ","")</f>
        <v>ΠΑΝΕΛΛΑΔΙΚΑ</v>
      </c>
      <c r="E15" s="93" t="s">
        <v>44</v>
      </c>
      <c r="F15" s="31" t="str">
        <f>IF(G15&lt;&gt;"",'H01'!I15,"")</f>
        <v/>
      </c>
      <c r="G15" s="64" t="str">
        <f>IF('H01'!J15="Τηλέφωνο",'H01'!K15,"")</f>
        <v/>
      </c>
      <c r="H15" s="83"/>
      <c r="I15" s="32" t="str">
        <f t="shared" si="1"/>
        <v>N/A</v>
      </c>
      <c r="J15" s="83"/>
      <c r="K15" s="32" t="str">
        <f t="shared" si="2"/>
        <v>N/A</v>
      </c>
      <c r="L15" s="94" t="str">
        <f t="shared" si="3"/>
        <v>Οι ακέραιες τιμές στα κελιά Η3, J3 αφορούν τις Πωλήσεις (Sales), οι ακέραιες τιμές στα κελιά H4, J4 αφορούν την Τιμολόγηση (Billing), οι ακέραιες τιμές στα κελιά H5, J5 αφορούν την Βλαβοληψία (Technical).</v>
      </c>
      <c r="M15" s="62"/>
      <c r="N15" s="54" t="str">
        <f t="shared" si="4"/>
        <v/>
      </c>
      <c r="O15" s="80" t="str">
        <f t="shared" si="5"/>
        <v/>
      </c>
    </row>
    <row r="16" spans="1:15" ht="31.5" customHeight="1" x14ac:dyDescent="0.25">
      <c r="A16" s="5" t="str">
        <f t="shared" si="0"/>
        <v>H03</v>
      </c>
      <c r="B16" s="26" t="str">
        <f t="shared" si="0"/>
        <v>OTE</v>
      </c>
      <c r="C16" s="91">
        <f>IF(ΓΕΝΙΚΑ!$B$16="ΝΑΙ",15300,"")</f>
        <v>15300</v>
      </c>
      <c r="D16" s="19" t="str">
        <f>IF(ΓΕΝΙΚΑ!$B$16="ΝΑΙ","ΠΑΝΕΛΛΑΔΙΚΑ","")</f>
        <v>ΠΑΝΕΛΛΑΔΙΚΑ</v>
      </c>
      <c r="E16" s="93" t="s">
        <v>44</v>
      </c>
      <c r="F16" s="31" t="str">
        <f>IF(G16&lt;&gt;"",'H01'!I16,"")</f>
        <v/>
      </c>
      <c r="G16" s="64" t="str">
        <f>IF('H01'!J16="Τηλέφωνο",'H01'!K16,"")</f>
        <v/>
      </c>
      <c r="H16" s="83"/>
      <c r="I16" s="32" t="str">
        <f t="shared" si="1"/>
        <v>N/A</v>
      </c>
      <c r="J16" s="83"/>
      <c r="K16" s="32" t="str">
        <f t="shared" si="2"/>
        <v>N/A</v>
      </c>
      <c r="L16" s="94" t="str">
        <f t="shared" si="3"/>
        <v>Οι ακέραιες τιμές στα κελιά Η3, J3 αφορούν τις Πωλήσεις (Sales), οι ακέραιες τιμές στα κελιά H4, J4 αφορούν την Τιμολόγηση (Billing), οι ακέραιες τιμές στα κελιά H5, J5 αφορούν την Βλαβοληψία (Technical).</v>
      </c>
      <c r="M16" s="62"/>
      <c r="N16" s="54" t="str">
        <f t="shared" si="4"/>
        <v/>
      </c>
      <c r="O16" s="80" t="str">
        <f t="shared" si="5"/>
        <v/>
      </c>
    </row>
    <row r="17" spans="1:15" ht="31.5" customHeight="1" x14ac:dyDescent="0.25">
      <c r="A17" s="5" t="str">
        <f t="shared" si="0"/>
        <v>H03</v>
      </c>
      <c r="B17" s="26" t="str">
        <f t="shared" si="0"/>
        <v>OTE</v>
      </c>
      <c r="C17" s="91">
        <f>IF(ΓΕΝΙΚΑ!$B$16="ΝΑΙ",15300,"")</f>
        <v>15300</v>
      </c>
      <c r="D17" s="19" t="str">
        <f>IF(ΓΕΝΙΚΑ!$B$16="ΝΑΙ","ΠΑΝΕΛΛΑΔΙΚΑ","")</f>
        <v>ΠΑΝΕΛΛΑΔΙΚΑ</v>
      </c>
      <c r="E17" s="93" t="s">
        <v>44</v>
      </c>
      <c r="F17" s="31" t="str">
        <f>IF(G17&lt;&gt;"",'H01'!I17,"")</f>
        <v/>
      </c>
      <c r="G17" s="64" t="str">
        <f>IF('H01'!J17="Τηλέφωνο",'H01'!K17,"")</f>
        <v/>
      </c>
      <c r="H17" s="84"/>
      <c r="I17" s="32" t="str">
        <f t="shared" si="1"/>
        <v>N/A</v>
      </c>
      <c r="J17" s="84"/>
      <c r="K17" s="32" t="str">
        <f t="shared" si="2"/>
        <v>N/A</v>
      </c>
      <c r="L17" s="94" t="str">
        <f t="shared" si="3"/>
        <v>Οι ακέραιες τιμές στα κελιά Η3, J3 αφορούν τις Πωλήσεις (Sales), οι ακέραιες τιμές στα κελιά H4, J4 αφορούν την Τιμολόγηση (Billing), οι ακέραιες τιμές στα κελιά H5, J5 αφορούν την Βλαβοληψία (Technical).</v>
      </c>
      <c r="M17" s="62"/>
      <c r="N17" s="54" t="str">
        <f t="shared" si="4"/>
        <v/>
      </c>
      <c r="O17" s="80" t="str">
        <f t="shared" si="5"/>
        <v/>
      </c>
    </row>
    <row r="18" spans="1:15" ht="31.5" customHeight="1" x14ac:dyDescent="0.25">
      <c r="A18" s="5" t="str">
        <f t="shared" si="0"/>
        <v>H03</v>
      </c>
      <c r="B18" s="26" t="str">
        <f t="shared" si="0"/>
        <v>OTE</v>
      </c>
      <c r="C18" s="91">
        <f>IF(ΓΕΝΙΚΑ!$B$16="ΝΑΙ",15300,"")</f>
        <v>15300</v>
      </c>
      <c r="D18" s="19" t="str">
        <f>IF(ΓΕΝΙΚΑ!$B$16="ΝΑΙ","ΠΑΝΕΛΛΑΔΙΚΑ","")</f>
        <v>ΠΑΝΕΛΛΑΔΙΚΑ</v>
      </c>
      <c r="E18" s="93" t="s">
        <v>44</v>
      </c>
      <c r="F18" s="31" t="str">
        <f>IF(G18&lt;&gt;"",'H01'!I18,"")</f>
        <v/>
      </c>
      <c r="G18" s="64" t="str">
        <f>IF('H01'!J18="Τηλέφωνο",'H01'!K18,"")</f>
        <v/>
      </c>
      <c r="H18" s="84"/>
      <c r="I18" s="32" t="str">
        <f t="shared" si="1"/>
        <v>N/A</v>
      </c>
      <c r="J18" s="84"/>
      <c r="K18" s="32" t="str">
        <f t="shared" si="2"/>
        <v>N/A</v>
      </c>
      <c r="L18" s="94" t="str">
        <f t="shared" si="3"/>
        <v>Οι ακέραιες τιμές στα κελιά Η3, J3 αφορούν τις Πωλήσεις (Sales), οι ακέραιες τιμές στα κελιά H4, J4 αφορούν την Τιμολόγηση (Billing), οι ακέραιες τιμές στα κελιά H5, J5 αφορούν την Βλαβοληψία (Technical).</v>
      </c>
      <c r="M18" s="62"/>
      <c r="N18" s="54" t="str">
        <f t="shared" si="4"/>
        <v/>
      </c>
      <c r="O18" s="80" t="str">
        <f t="shared" si="5"/>
        <v/>
      </c>
    </row>
    <row r="19" spans="1:15" ht="31.5" customHeight="1" x14ac:dyDescent="0.25">
      <c r="A19" s="5" t="str">
        <f t="shared" si="0"/>
        <v>H03</v>
      </c>
      <c r="B19" s="26" t="str">
        <f t="shared" si="0"/>
        <v>OTE</v>
      </c>
      <c r="C19" s="91">
        <f>IF(ΓΕΝΙΚΑ!$B$16="ΝΑΙ",15300,"")</f>
        <v>15300</v>
      </c>
      <c r="D19" s="19" t="str">
        <f>IF(ΓΕΝΙΚΑ!$B$16="ΝΑΙ","ΠΑΝΕΛΛΑΔΙΚΑ","")</f>
        <v>ΠΑΝΕΛΛΑΔΙΚΑ</v>
      </c>
      <c r="E19" s="93" t="s">
        <v>44</v>
      </c>
      <c r="F19" s="31" t="str">
        <f>IF(G19&lt;&gt;"",'H01'!I19,"")</f>
        <v/>
      </c>
      <c r="G19" s="64" t="str">
        <f>IF('H01'!J19="Τηλέφωνο",'H01'!K19,"")</f>
        <v/>
      </c>
      <c r="H19" s="84"/>
      <c r="I19" s="32" t="str">
        <f t="shared" si="1"/>
        <v>N/A</v>
      </c>
      <c r="J19" s="84"/>
      <c r="K19" s="32" t="str">
        <f t="shared" si="2"/>
        <v>N/A</v>
      </c>
      <c r="L19" s="94" t="str">
        <f t="shared" si="3"/>
        <v>Οι ακέραιες τιμές στα κελιά Η3, J3 αφορούν τις Πωλήσεις (Sales), οι ακέραιες τιμές στα κελιά H4, J4 αφορούν την Τιμολόγηση (Billing), οι ακέραιες τιμές στα κελιά H5, J5 αφορούν την Βλαβοληψία (Technical).</v>
      </c>
      <c r="M19" s="62"/>
      <c r="N19" s="54" t="str">
        <f t="shared" si="4"/>
        <v/>
      </c>
      <c r="O19" s="80" t="str">
        <f t="shared" si="5"/>
        <v/>
      </c>
    </row>
    <row r="20" spans="1:15" ht="31.5" customHeight="1" x14ac:dyDescent="0.25">
      <c r="A20" s="5" t="str">
        <f t="shared" si="0"/>
        <v>H03</v>
      </c>
      <c r="B20" s="26" t="str">
        <f t="shared" si="0"/>
        <v>OTE</v>
      </c>
      <c r="C20" s="91">
        <f>IF(ΓΕΝΙΚΑ!$B$16="ΝΑΙ",15300,"")</f>
        <v>15300</v>
      </c>
      <c r="D20" s="19" t="str">
        <f>IF(ΓΕΝΙΚΑ!$B$16="ΝΑΙ","ΠΑΝΕΛΛΑΔΙΚΑ","")</f>
        <v>ΠΑΝΕΛΛΑΔΙΚΑ</v>
      </c>
      <c r="E20" s="93" t="s">
        <v>44</v>
      </c>
      <c r="F20" s="31" t="str">
        <f>IF(G20&lt;&gt;"",'H01'!I20,"")</f>
        <v/>
      </c>
      <c r="G20" s="64" t="str">
        <f>IF('H01'!J20="Τηλέφωνο",'H01'!K20,"")</f>
        <v/>
      </c>
      <c r="H20" s="84"/>
      <c r="I20" s="32" t="str">
        <f t="shared" si="1"/>
        <v>N/A</v>
      </c>
      <c r="J20" s="84"/>
      <c r="K20" s="32" t="str">
        <f t="shared" si="2"/>
        <v>N/A</v>
      </c>
      <c r="L20" s="94" t="str">
        <f t="shared" si="3"/>
        <v>Οι ακέραιες τιμές στα κελιά Η3, J3 αφορούν τις Πωλήσεις (Sales), οι ακέραιες τιμές στα κελιά H4, J4 αφορούν την Τιμολόγηση (Billing), οι ακέραιες τιμές στα κελιά H5, J5 αφορούν την Βλαβοληψία (Technical).</v>
      </c>
      <c r="M20" s="62"/>
      <c r="N20" s="54" t="str">
        <f t="shared" si="4"/>
        <v/>
      </c>
      <c r="O20" s="80" t="str">
        <f t="shared" si="5"/>
        <v/>
      </c>
    </row>
    <row r="21" spans="1:15" ht="31.5" customHeight="1" x14ac:dyDescent="0.25">
      <c r="A21" s="5" t="str">
        <f t="shared" si="0"/>
        <v>H03</v>
      </c>
      <c r="B21" s="26" t="str">
        <f t="shared" si="0"/>
        <v>OTE</v>
      </c>
      <c r="C21" s="91">
        <f>IF(ΓΕΝΙΚΑ!$B$16="ΝΑΙ",15300,"")</f>
        <v>15300</v>
      </c>
      <c r="D21" s="19" t="str">
        <f>IF(ΓΕΝΙΚΑ!$B$16="ΝΑΙ","ΠΑΝΕΛΛΑΔΙΚΑ","")</f>
        <v>ΠΑΝΕΛΛΑΔΙΚΑ</v>
      </c>
      <c r="E21" s="93" t="s">
        <v>44</v>
      </c>
      <c r="F21" s="31" t="str">
        <f>IF(G21&lt;&gt;"",'H01'!I21,"")</f>
        <v/>
      </c>
      <c r="G21" s="64" t="str">
        <f>IF('H01'!J21="Τηλέφωνο",'H01'!K21,"")</f>
        <v/>
      </c>
      <c r="H21" s="84"/>
      <c r="I21" s="32" t="str">
        <f t="shared" si="1"/>
        <v>N/A</v>
      </c>
      <c r="J21" s="84"/>
      <c r="K21" s="32" t="str">
        <f t="shared" si="2"/>
        <v>N/A</v>
      </c>
      <c r="L21" s="94" t="str">
        <f t="shared" si="3"/>
        <v>Οι ακέραιες τιμές στα κελιά Η3, J3 αφορούν τις Πωλήσεις (Sales), οι ακέραιες τιμές στα κελιά H4, J4 αφορούν την Τιμολόγηση (Billing), οι ακέραιες τιμές στα κελιά H5, J5 αφορούν την Βλαβοληψία (Technical).</v>
      </c>
      <c r="M21" s="62"/>
      <c r="N21" s="54" t="str">
        <f t="shared" si="4"/>
        <v/>
      </c>
      <c r="O21" s="80" t="str">
        <f t="shared" si="5"/>
        <v/>
      </c>
    </row>
    <row r="22" spans="1:15" ht="31.5" customHeight="1" x14ac:dyDescent="0.25">
      <c r="A22" s="5" t="str">
        <f t="shared" si="0"/>
        <v>H03</v>
      </c>
      <c r="B22" s="26" t="str">
        <f t="shared" si="0"/>
        <v>OTE</v>
      </c>
      <c r="C22" s="91">
        <f>IF(ΓΕΝΙΚΑ!$B$16="ΝΑΙ",15300,"")</f>
        <v>15300</v>
      </c>
      <c r="D22" s="19" t="str">
        <f>IF(ΓΕΝΙΚΑ!$B$16="ΝΑΙ","ΠΑΝΕΛΛΑΔΙΚΑ","")</f>
        <v>ΠΑΝΕΛΛΑΔΙΚΑ</v>
      </c>
      <c r="E22" s="93" t="s">
        <v>44</v>
      </c>
      <c r="F22" s="31" t="str">
        <f>IF(G22&lt;&gt;"",'H01'!I22,"")</f>
        <v/>
      </c>
      <c r="G22" s="64" t="str">
        <f>IF('H01'!J22="Τηλέφωνο",'H01'!K22,"")</f>
        <v/>
      </c>
      <c r="H22" s="84"/>
      <c r="I22" s="32" t="str">
        <f t="shared" si="1"/>
        <v>N/A</v>
      </c>
      <c r="J22" s="84"/>
      <c r="K22" s="32" t="str">
        <f t="shared" si="2"/>
        <v>N/A</v>
      </c>
      <c r="L22" s="94" t="str">
        <f t="shared" si="3"/>
        <v>Οι ακέραιες τιμές στα κελιά Η3, J3 αφορούν τις Πωλήσεις (Sales), οι ακέραιες τιμές στα κελιά H4, J4 αφορούν την Τιμολόγηση (Billing), οι ακέραιες τιμές στα κελιά H5, J5 αφορούν την Βλαβοληψία (Technical).</v>
      </c>
      <c r="M22" s="62"/>
      <c r="N22" s="54" t="str">
        <f t="shared" si="4"/>
        <v/>
      </c>
      <c r="O22" s="80" t="str">
        <f t="shared" si="5"/>
        <v/>
      </c>
    </row>
    <row r="23" spans="1:15" ht="31.5" customHeight="1" x14ac:dyDescent="0.25">
      <c r="A23" s="5" t="str">
        <f t="shared" si="0"/>
        <v>H03</v>
      </c>
      <c r="B23" s="26" t="str">
        <f t="shared" si="0"/>
        <v>OTE</v>
      </c>
      <c r="C23" s="91">
        <f>IF(ΓΕΝΙΚΑ!$B$16="ΝΑΙ",15300,"")</f>
        <v>15300</v>
      </c>
      <c r="D23" s="19" t="str">
        <f>IF(ΓΕΝΙΚΑ!$B$16="ΝΑΙ","ΠΑΝΕΛΛΑΔΙΚΑ","")</f>
        <v>ΠΑΝΕΛΛΑΔΙΚΑ</v>
      </c>
      <c r="E23" s="93" t="s">
        <v>44</v>
      </c>
      <c r="F23" s="31" t="str">
        <f>IF(G23&lt;&gt;"",'H01'!I23,"")</f>
        <v/>
      </c>
      <c r="G23" s="64" t="str">
        <f>IF('H01'!J23="Τηλέφωνο",'H01'!K23,"")</f>
        <v/>
      </c>
      <c r="H23" s="84"/>
      <c r="I23" s="32" t="str">
        <f t="shared" si="1"/>
        <v>N/A</v>
      </c>
      <c r="J23" s="84"/>
      <c r="K23" s="32" t="str">
        <f t="shared" si="2"/>
        <v>N/A</v>
      </c>
      <c r="L23" s="94" t="str">
        <f t="shared" si="3"/>
        <v>Οι ακέραιες τιμές στα κελιά Η3, J3 αφορούν τις Πωλήσεις (Sales), οι ακέραιες τιμές στα κελιά H4, J4 αφορούν την Τιμολόγηση (Billing), οι ακέραιες τιμές στα κελιά H5, J5 αφορούν την Βλαβοληψία (Technical).</v>
      </c>
      <c r="M23" s="62"/>
      <c r="N23" s="54" t="str">
        <f t="shared" si="4"/>
        <v/>
      </c>
      <c r="O23" s="80" t="str">
        <f t="shared" si="5"/>
        <v/>
      </c>
    </row>
    <row r="24" spans="1:15" ht="31.5" customHeight="1" x14ac:dyDescent="0.25">
      <c r="A24" s="5" t="str">
        <f t="shared" si="0"/>
        <v>H03</v>
      </c>
      <c r="B24" s="26" t="str">
        <f t="shared" si="0"/>
        <v>OTE</v>
      </c>
      <c r="C24" s="91">
        <f>IF(ΓΕΝΙΚΑ!$B$16="ΝΑΙ",15300,"")</f>
        <v>15300</v>
      </c>
      <c r="D24" s="19" t="str">
        <f>IF(ΓΕΝΙΚΑ!$B$16="ΝΑΙ","ΠΑΝΕΛΛΑΔΙΚΑ","")</f>
        <v>ΠΑΝΕΛΛΑΔΙΚΑ</v>
      </c>
      <c r="E24" s="93" t="s">
        <v>44</v>
      </c>
      <c r="F24" s="31" t="str">
        <f>IF(G24&lt;&gt;"",'H01'!I24,"")</f>
        <v/>
      </c>
      <c r="G24" s="64" t="str">
        <f>IF('H01'!J24="Τηλέφωνο",'H01'!K24,"")</f>
        <v/>
      </c>
      <c r="H24" s="84"/>
      <c r="I24" s="32" t="str">
        <f t="shared" si="1"/>
        <v>N/A</v>
      </c>
      <c r="J24" s="84"/>
      <c r="K24" s="32" t="str">
        <f t="shared" si="2"/>
        <v>N/A</v>
      </c>
      <c r="L24" s="94" t="str">
        <f t="shared" si="3"/>
        <v>Οι ακέραιες τιμές στα κελιά Η3, J3 αφορούν τις Πωλήσεις (Sales), οι ακέραιες τιμές στα κελιά H4, J4 αφορούν την Τιμολόγηση (Billing), οι ακέραιες τιμές στα κελιά H5, J5 αφορούν την Βλαβοληψία (Technical).</v>
      </c>
      <c r="M24" s="62"/>
      <c r="N24" s="54" t="str">
        <f t="shared" si="4"/>
        <v/>
      </c>
      <c r="O24" s="80" t="str">
        <f t="shared" si="5"/>
        <v/>
      </c>
    </row>
    <row r="25" spans="1:15" ht="31.5" customHeight="1" x14ac:dyDescent="0.25">
      <c r="A25" s="5" t="str">
        <f t="shared" si="0"/>
        <v>H03</v>
      </c>
      <c r="B25" s="26" t="str">
        <f t="shared" si="0"/>
        <v>OTE</v>
      </c>
      <c r="C25" s="91">
        <f>IF(ΓΕΝΙΚΑ!$B$16="ΝΑΙ",15300,"")</f>
        <v>15300</v>
      </c>
      <c r="D25" s="19" t="str">
        <f>IF(ΓΕΝΙΚΑ!$B$16="ΝΑΙ","ΠΑΝΕΛΛΑΔΙΚΑ","")</f>
        <v>ΠΑΝΕΛΛΑΔΙΚΑ</v>
      </c>
      <c r="E25" s="93" t="s">
        <v>44</v>
      </c>
      <c r="F25" s="31" t="str">
        <f>IF(G25&lt;&gt;"",'H01'!I25,"")</f>
        <v/>
      </c>
      <c r="G25" s="64" t="str">
        <f>IF('H01'!J25="Τηλέφωνο",'H01'!K25,"")</f>
        <v/>
      </c>
      <c r="H25" s="84"/>
      <c r="I25" s="32" t="str">
        <f t="shared" si="1"/>
        <v>N/A</v>
      </c>
      <c r="J25" s="84"/>
      <c r="K25" s="32" t="str">
        <f t="shared" si="2"/>
        <v>N/A</v>
      </c>
      <c r="L25" s="94" t="str">
        <f t="shared" si="3"/>
        <v>Οι ακέραιες τιμές στα κελιά Η3, J3 αφορούν τις Πωλήσεις (Sales), οι ακέραιες τιμές στα κελιά H4, J4 αφορούν την Τιμολόγηση (Billing), οι ακέραιες τιμές στα κελιά H5, J5 αφορούν την Βλαβοληψία (Technical).</v>
      </c>
      <c r="M25" s="62"/>
      <c r="N25" s="54" t="str">
        <f t="shared" si="4"/>
        <v/>
      </c>
      <c r="O25" s="80" t="str">
        <f t="shared" si="5"/>
        <v/>
      </c>
    </row>
    <row r="26" spans="1:15" ht="31.5" customHeight="1" x14ac:dyDescent="0.25">
      <c r="A26" s="5" t="str">
        <f t="shared" si="0"/>
        <v>H03</v>
      </c>
      <c r="B26" s="26" t="str">
        <f t="shared" si="0"/>
        <v>OTE</v>
      </c>
      <c r="C26" s="91">
        <f>IF(ΓΕΝΙΚΑ!$B$16="ΝΑΙ",15300,"")</f>
        <v>15300</v>
      </c>
      <c r="D26" s="19" t="str">
        <f>IF(ΓΕΝΙΚΑ!$B$16="ΝΑΙ","ΠΑΝΕΛΛΑΔΙΚΑ","")</f>
        <v>ΠΑΝΕΛΛΑΔΙΚΑ</v>
      </c>
      <c r="E26" s="93" t="s">
        <v>44</v>
      </c>
      <c r="F26" s="31" t="str">
        <f>IF(G26&lt;&gt;"",'H01'!I26,"")</f>
        <v/>
      </c>
      <c r="G26" s="64" t="str">
        <f>IF('H01'!J26="Τηλέφωνο",'H01'!K26,"")</f>
        <v/>
      </c>
      <c r="H26" s="84"/>
      <c r="I26" s="32" t="str">
        <f t="shared" si="1"/>
        <v>N/A</v>
      </c>
      <c r="J26" s="84"/>
      <c r="K26" s="32" t="str">
        <f t="shared" si="2"/>
        <v>N/A</v>
      </c>
      <c r="L26" s="94" t="str">
        <f t="shared" si="3"/>
        <v>Οι ακέραιες τιμές στα κελιά Η3, J3 αφορούν τις Πωλήσεις (Sales), οι ακέραιες τιμές στα κελιά H4, J4 αφορούν την Τιμολόγηση (Billing), οι ακέραιες τιμές στα κελιά H5, J5 αφορούν την Βλαβοληψία (Technical).</v>
      </c>
      <c r="M26" s="62"/>
      <c r="N26" s="54" t="str">
        <f t="shared" si="4"/>
        <v/>
      </c>
      <c r="O26" s="80" t="str">
        <f t="shared" si="5"/>
        <v/>
      </c>
    </row>
    <row r="27" spans="1:15" ht="31.5" customHeight="1" x14ac:dyDescent="0.25">
      <c r="A27" s="5" t="str">
        <f t="shared" si="0"/>
        <v>H03</v>
      </c>
      <c r="B27" s="26" t="str">
        <f t="shared" si="0"/>
        <v>OTE</v>
      </c>
      <c r="C27" s="91">
        <f>IF(ΓΕΝΙΚΑ!$B$16="ΝΑΙ",15300,"")</f>
        <v>15300</v>
      </c>
      <c r="D27" s="19" t="str">
        <f>IF(ΓΕΝΙΚΑ!$B$16="ΝΑΙ","ΠΑΝΕΛΛΑΔΙΚΑ","")</f>
        <v>ΠΑΝΕΛΛΑΔΙΚΑ</v>
      </c>
      <c r="E27" s="93" t="s">
        <v>44</v>
      </c>
      <c r="F27" s="31" t="str">
        <f>IF(G27&lt;&gt;"",'H01'!I27,"")</f>
        <v/>
      </c>
      <c r="G27" s="64" t="str">
        <f>IF('H01'!J27="Τηλέφωνο",'H01'!K27,"")</f>
        <v/>
      </c>
      <c r="H27" s="83"/>
      <c r="I27" s="32" t="str">
        <f t="shared" si="1"/>
        <v>N/A</v>
      </c>
      <c r="J27" s="83"/>
      <c r="K27" s="32" t="str">
        <f t="shared" si="2"/>
        <v>N/A</v>
      </c>
      <c r="L27" s="94" t="str">
        <f t="shared" si="3"/>
        <v>Οι ακέραιες τιμές στα κελιά Η3, J3 αφορούν τις Πωλήσεις (Sales), οι ακέραιες τιμές στα κελιά H4, J4 αφορούν την Τιμολόγηση (Billing), οι ακέραιες τιμές στα κελιά H5, J5 αφορούν την Βλαβοληψία (Technical).</v>
      </c>
      <c r="M27" s="62"/>
      <c r="N27" s="54" t="str">
        <f t="shared" si="4"/>
        <v/>
      </c>
      <c r="O27" s="80" t="str">
        <f t="shared" si="5"/>
        <v/>
      </c>
    </row>
    <row r="28" spans="1:15" ht="31.5" customHeight="1" x14ac:dyDescent="0.25">
      <c r="A28" s="5" t="str">
        <f t="shared" ref="A28:A32" si="6">A$3</f>
        <v>H03</v>
      </c>
      <c r="B28" s="26" t="str">
        <f t="shared" ref="B28:B32" si="7">B$3</f>
        <v>OTE</v>
      </c>
      <c r="C28" s="91">
        <f>IF(ΓΕΝΙΚΑ!$B$16="ΝΑΙ",15300,"")</f>
        <v>15300</v>
      </c>
      <c r="D28" s="19" t="str">
        <f>IF(ΓΕΝΙΚΑ!$B$16="ΝΑΙ","ΠΑΝΕΛΛΑΔΙΚΑ","")</f>
        <v>ΠΑΝΕΛΛΑΔΙΚΑ</v>
      </c>
      <c r="E28" s="93" t="s">
        <v>44</v>
      </c>
      <c r="F28" s="31" t="str">
        <f>IF(G28&lt;&gt;"",'H01'!I28,"")</f>
        <v/>
      </c>
      <c r="G28" s="64" t="str">
        <f>IF('H01'!J28="Τηλέφωνο",'H01'!K28,"")</f>
        <v/>
      </c>
      <c r="H28" s="84"/>
      <c r="I28" s="32" t="str">
        <f t="shared" si="1"/>
        <v>N/A</v>
      </c>
      <c r="J28" s="84"/>
      <c r="K28" s="32" t="str">
        <f t="shared" si="2"/>
        <v>N/A</v>
      </c>
      <c r="L28" s="94" t="str">
        <f t="shared" si="3"/>
        <v>Οι ακέραιες τιμές στα κελιά Η3, J3 αφορούν τις Πωλήσεις (Sales), οι ακέραιες τιμές στα κελιά H4, J4 αφορούν την Τιμολόγηση (Billing), οι ακέραιες τιμές στα κελιά H5, J5 αφορούν την Βλαβοληψία (Technical).</v>
      </c>
      <c r="M28" s="62"/>
      <c r="N28" s="54" t="str">
        <f t="shared" si="4"/>
        <v/>
      </c>
      <c r="O28" s="80" t="str">
        <f t="shared" si="5"/>
        <v/>
      </c>
    </row>
    <row r="29" spans="1:15" ht="31.5" customHeight="1" x14ac:dyDescent="0.25">
      <c r="A29" s="5" t="str">
        <f t="shared" si="6"/>
        <v>H03</v>
      </c>
      <c r="B29" s="26" t="str">
        <f t="shared" si="7"/>
        <v>OTE</v>
      </c>
      <c r="C29" s="91">
        <f>IF(ΓΕΝΙΚΑ!$B$16="ΝΑΙ",15300,"")</f>
        <v>15300</v>
      </c>
      <c r="D29" s="19" t="str">
        <f>IF(ΓΕΝΙΚΑ!$B$16="ΝΑΙ","ΠΑΝΕΛΛΑΔΙΚΑ","")</f>
        <v>ΠΑΝΕΛΛΑΔΙΚΑ</v>
      </c>
      <c r="E29" s="93" t="s">
        <v>44</v>
      </c>
      <c r="F29" s="31" t="str">
        <f>IF(G29&lt;&gt;"",'H01'!I29,"")</f>
        <v/>
      </c>
      <c r="G29" s="64" t="str">
        <f>IF('H01'!J29="Τηλέφωνο",'H01'!K29,"")</f>
        <v/>
      </c>
      <c r="H29" s="84"/>
      <c r="I29" s="32" t="str">
        <f t="shared" si="1"/>
        <v>N/A</v>
      </c>
      <c r="J29" s="84"/>
      <c r="K29" s="32" t="str">
        <f t="shared" si="2"/>
        <v>N/A</v>
      </c>
      <c r="L29" s="94" t="str">
        <f t="shared" si="3"/>
        <v>Οι ακέραιες τιμές στα κελιά Η3, J3 αφορούν τις Πωλήσεις (Sales), οι ακέραιες τιμές στα κελιά H4, J4 αφορούν την Τιμολόγηση (Billing), οι ακέραιες τιμές στα κελιά H5, J5 αφορούν την Βλαβοληψία (Technical).</v>
      </c>
      <c r="M29" s="62"/>
      <c r="N29" s="54" t="str">
        <f t="shared" si="4"/>
        <v/>
      </c>
      <c r="O29" s="80" t="str">
        <f t="shared" si="5"/>
        <v/>
      </c>
    </row>
    <row r="30" spans="1:15" ht="31.5" customHeight="1" x14ac:dyDescent="0.25">
      <c r="A30" s="5" t="str">
        <f t="shared" si="6"/>
        <v>H03</v>
      </c>
      <c r="B30" s="26" t="str">
        <f t="shared" si="7"/>
        <v>OTE</v>
      </c>
      <c r="C30" s="91">
        <f>IF(ΓΕΝΙΚΑ!$B$16="ΝΑΙ",15300,"")</f>
        <v>15300</v>
      </c>
      <c r="D30" s="19" t="str">
        <f>IF(ΓΕΝΙΚΑ!$B$16="ΝΑΙ","ΠΑΝΕΛΛΑΔΙΚΑ","")</f>
        <v>ΠΑΝΕΛΛΑΔΙΚΑ</v>
      </c>
      <c r="E30" s="93" t="s">
        <v>44</v>
      </c>
      <c r="F30" s="31" t="str">
        <f>IF(G30&lt;&gt;"",'H01'!I30,"")</f>
        <v/>
      </c>
      <c r="G30" s="64" t="str">
        <f>IF('H01'!J30="Τηλέφωνο",'H01'!K30,"")</f>
        <v/>
      </c>
      <c r="H30" s="84"/>
      <c r="I30" s="32" t="str">
        <f t="shared" si="1"/>
        <v>N/A</v>
      </c>
      <c r="J30" s="84"/>
      <c r="K30" s="32" t="str">
        <f t="shared" si="2"/>
        <v>N/A</v>
      </c>
      <c r="L30" s="94" t="str">
        <f t="shared" si="3"/>
        <v>Οι ακέραιες τιμές στα κελιά Η3, J3 αφορούν τις Πωλήσεις (Sales), οι ακέραιες τιμές στα κελιά H4, J4 αφορούν την Τιμολόγηση (Billing), οι ακέραιες τιμές στα κελιά H5, J5 αφορούν την Βλαβοληψία (Technical).</v>
      </c>
      <c r="M30" s="62"/>
      <c r="N30" s="54" t="str">
        <f t="shared" si="4"/>
        <v/>
      </c>
      <c r="O30" s="80" t="str">
        <f t="shared" si="5"/>
        <v/>
      </c>
    </row>
    <row r="31" spans="1:15" ht="31.5" customHeight="1" x14ac:dyDescent="0.25">
      <c r="A31" s="5" t="str">
        <f t="shared" si="6"/>
        <v>H03</v>
      </c>
      <c r="B31" s="26" t="str">
        <f t="shared" si="7"/>
        <v>OTE</v>
      </c>
      <c r="C31" s="91">
        <f>IF(ΓΕΝΙΚΑ!$B$16="ΝΑΙ",15300,"")</f>
        <v>15300</v>
      </c>
      <c r="D31" s="19" t="str">
        <f>IF(ΓΕΝΙΚΑ!$B$16="ΝΑΙ","ΠΑΝΕΛΛΑΔΙΚΑ","")</f>
        <v>ΠΑΝΕΛΛΑΔΙΚΑ</v>
      </c>
      <c r="E31" s="93" t="s">
        <v>44</v>
      </c>
      <c r="F31" s="31" t="str">
        <f>IF(G31&lt;&gt;"",'H01'!I31,"")</f>
        <v/>
      </c>
      <c r="G31" s="64" t="str">
        <f>IF('H01'!J31="Τηλέφωνο",'H01'!K31,"")</f>
        <v/>
      </c>
      <c r="H31" s="84"/>
      <c r="I31" s="32" t="str">
        <f t="shared" si="1"/>
        <v>N/A</v>
      </c>
      <c r="J31" s="84"/>
      <c r="K31" s="32" t="str">
        <f t="shared" si="2"/>
        <v>N/A</v>
      </c>
      <c r="L31" s="94" t="str">
        <f t="shared" si="3"/>
        <v>Οι ακέραιες τιμές στα κελιά Η3, J3 αφορούν τις Πωλήσεις (Sales), οι ακέραιες τιμές στα κελιά H4, J4 αφορούν την Τιμολόγηση (Billing), οι ακέραιες τιμές στα κελιά H5, J5 αφορούν την Βλαβοληψία (Technical).</v>
      </c>
      <c r="M31" s="62"/>
      <c r="N31" s="54" t="str">
        <f t="shared" si="4"/>
        <v/>
      </c>
      <c r="O31" s="80" t="str">
        <f t="shared" si="5"/>
        <v/>
      </c>
    </row>
    <row r="32" spans="1:15" ht="31.5" customHeight="1" thickBot="1" x14ac:dyDescent="0.3">
      <c r="A32" s="6" t="str">
        <f t="shared" si="6"/>
        <v>H03</v>
      </c>
      <c r="B32" s="27" t="str">
        <f t="shared" si="7"/>
        <v>OTE</v>
      </c>
      <c r="C32" s="91">
        <f>IF(ΓΕΝΙΚΑ!$B$16="ΝΑΙ",15300,"")</f>
        <v>15300</v>
      </c>
      <c r="D32" s="19" t="str">
        <f>IF(ΓΕΝΙΚΑ!$B$16="ΝΑΙ","ΠΑΝΕΛΛΑΔΙΚΑ","")</f>
        <v>ΠΑΝΕΛΛΑΔΙΚΑ</v>
      </c>
      <c r="E32" s="93" t="s">
        <v>44</v>
      </c>
      <c r="F32" s="65" t="str">
        <f>IF(G32&lt;&gt;"",'H01'!I32,"")</f>
        <v/>
      </c>
      <c r="G32" s="66" t="str">
        <f>IF('H01'!J32="Τηλέφωνο",'H01'!K32,"")</f>
        <v/>
      </c>
      <c r="H32" s="85"/>
      <c r="I32" s="32" t="str">
        <f t="shared" si="1"/>
        <v>N/A</v>
      </c>
      <c r="J32" s="85"/>
      <c r="K32" s="32" t="str">
        <f t="shared" si="2"/>
        <v>N/A</v>
      </c>
      <c r="L32" s="94" t="str">
        <f t="shared" si="3"/>
        <v>Οι ακέραιες τιμές στα κελιά Η3, J3 αφορούν τις Πωλήσεις (Sales), οι ακέραιες τιμές στα κελιά H4, J4 αφορούν την Τιμολόγηση (Billing), οι ακέραιες τιμές στα κελιά H5, J5 αφορούν την Βλαβοληψία (Technical).</v>
      </c>
      <c r="M32" s="62"/>
      <c r="N32" s="55" t="str">
        <f t="shared" si="4"/>
        <v/>
      </c>
      <c r="O32" s="81" t="str">
        <f t="shared" si="5"/>
        <v/>
      </c>
    </row>
  </sheetData>
  <sheetProtection algorithmName="SHA-512" hashValue="7z4FUOCZg4GANWteFBj5BGVac+O0CHrbXl+fq96IvjmhPvV1tgHrX0/9Aq/Fz3GEuSp2hpU01zrknPR/mRMY5Q==" saltValue="vBBTCSE4Pmwlb7GCNmdyvQ==" spinCount="100000" sheet="1" objects="1" scenarios="1"/>
  <conditionalFormatting sqref="N3:N32">
    <cfRule type="cellIs" dxfId="2" priority="1" operator="equal">
      <formula>"ΣΦΑΛΜΑ"</formula>
    </cfRule>
  </conditionalFormatting>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00B0F0"/>
  </sheetPr>
  <dimension ref="A1:K3"/>
  <sheetViews>
    <sheetView topLeftCell="A2" zoomScaleNormal="100" workbookViewId="0">
      <selection activeCell="H3" sqref="H3"/>
    </sheetView>
  </sheetViews>
  <sheetFormatPr defaultColWidth="0" defaultRowHeight="15" zeroHeight="1" x14ac:dyDescent="0.25"/>
  <cols>
    <col min="1" max="1" width="49.85546875" style="41" customWidth="1"/>
    <col min="2" max="5" width="23" style="41" hidden="1" customWidth="1"/>
    <col min="6" max="6" width="32.42578125" style="41" customWidth="1"/>
    <col min="7" max="7" width="32.42578125" style="41" hidden="1" customWidth="1"/>
    <col min="8" max="8" width="45" style="41" customWidth="1"/>
    <col min="9" max="9" width="7.140625" style="41" customWidth="1"/>
    <col min="10" max="10" width="18.140625" style="41" customWidth="1"/>
    <col min="11" max="11" width="72.5703125" style="41" customWidth="1"/>
    <col min="12" max="16384" width="9.140625" style="41" hidden="1"/>
  </cols>
  <sheetData>
    <row r="1" spans="1:11" ht="15.75" hidden="1" thickBot="1" x14ac:dyDescent="0.3">
      <c r="A1" s="22" t="s">
        <v>45</v>
      </c>
      <c r="B1" s="22" t="s">
        <v>46</v>
      </c>
      <c r="C1" s="12" t="s">
        <v>78</v>
      </c>
      <c r="D1" s="12" t="s">
        <v>79</v>
      </c>
      <c r="E1" s="12" t="s">
        <v>47</v>
      </c>
      <c r="F1" s="35" t="s">
        <v>50</v>
      </c>
      <c r="G1" s="90" t="s">
        <v>58</v>
      </c>
      <c r="H1" s="35" t="s">
        <v>51</v>
      </c>
      <c r="J1" s="35" t="s">
        <v>50</v>
      </c>
      <c r="K1" s="35" t="s">
        <v>50</v>
      </c>
    </row>
    <row r="2" spans="1:11" ht="45.75" customHeight="1" thickBot="1" x14ac:dyDescent="0.3">
      <c r="A2" s="24" t="s">
        <v>12</v>
      </c>
      <c r="B2" s="25" t="s">
        <v>8</v>
      </c>
      <c r="C2" s="25"/>
      <c r="D2" s="25"/>
      <c r="E2" s="25" t="s">
        <v>80</v>
      </c>
      <c r="F2" s="25" t="s">
        <v>73</v>
      </c>
      <c r="G2" s="25" t="s">
        <v>73</v>
      </c>
      <c r="H2" s="9" t="s">
        <v>11</v>
      </c>
      <c r="J2" s="29" t="s">
        <v>40</v>
      </c>
      <c r="K2" s="47" t="s">
        <v>66</v>
      </c>
    </row>
    <row r="3" spans="1:11" ht="171" customHeight="1" thickTop="1" thickBot="1" x14ac:dyDescent="0.3">
      <c r="A3" s="10" t="s">
        <v>31</v>
      </c>
      <c r="B3" s="11" t="str">
        <f>ΓΕΝΙΚΑ!$C$4</f>
        <v>OTE</v>
      </c>
      <c r="C3" s="91">
        <f>IF(ΓΕΝΙΚΑ!$B$17="ΝΑΙ",15300,"")</f>
        <v>15300</v>
      </c>
      <c r="D3" s="31" t="str">
        <f>IF(ΓΕΝΙΚΑ!$B$17="ΝΑΙ","ΠΑΝΕΛΛΑΔΙΚΑ","")</f>
        <v>ΠΑΝΕΛΛΑΔΙΚΑ</v>
      </c>
      <c r="E3" s="92" t="s">
        <v>44</v>
      </c>
      <c r="F3" s="70">
        <v>65.75</v>
      </c>
      <c r="G3" s="107">
        <f>IF(ISNUMBER(F3),ROUND(F3,2),"N/A")</f>
        <v>65.75</v>
      </c>
      <c r="H3" s="106" t="s">
        <v>89</v>
      </c>
      <c r="J3" s="21" t="str">
        <f>IF(K3&lt;&gt;"","ΣΦΑΛΜΑ","")</f>
        <v/>
      </c>
      <c r="K3" s="68" t="str">
        <f>IF(F3&lt;&gt;"",IF(ISNUMBER(F3),IF(OR(F3&lt;0,F3&gt;100),"Το ποσοστό αναπάντητων κλήσεων πρέπει να είναι αριθμός από 0 έως 100",""),"Το ποσοστό εξυπηρέτησης παραπόνων τελικών χρηστών πρέπει να είναι αριθμός"),"Το ποσοστό εξυπηρέτησης παραπόνων τελικών χρηστών πρέπει να συμπληρωθεί")</f>
        <v/>
      </c>
    </row>
  </sheetData>
  <sheetProtection algorithmName="SHA-512" hashValue="lRsPZCE2G/lI6zhzg61tIWtyD/pZXVC2kGsarkHOVe8WbNi9zGUVNV3S1jpXz7m51EstSzSZlMnvdYj4eE6BHw==" saltValue="1lQosrIoJzTKH6Djc5HrYg==" spinCount="100000" sheet="1" objects="1" scenarios="1"/>
  <conditionalFormatting sqref="J3">
    <cfRule type="cellIs" dxfId="1" priority="1" operator="equal">
      <formula>"ΣΦΑΛΜΑ"</formula>
    </cfRule>
  </conditionalFormatting>
  <dataValidations count="1">
    <dataValidation type="list" allowBlank="1" showInputMessage="1" showErrorMessage="1" sqref="B3">
      <formula1>Operators.</formula1>
    </dataValidation>
  </dataValidation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00B0F0"/>
  </sheetPr>
  <dimension ref="A1:K3"/>
  <sheetViews>
    <sheetView tabSelected="1" topLeftCell="A2" zoomScaleNormal="100" workbookViewId="0">
      <selection activeCell="H3" sqref="H3"/>
    </sheetView>
  </sheetViews>
  <sheetFormatPr defaultColWidth="0" defaultRowHeight="15" zeroHeight="1" x14ac:dyDescent="0.25"/>
  <cols>
    <col min="1" max="1" width="49.85546875" style="41" customWidth="1"/>
    <col min="2" max="5" width="23" style="41" hidden="1" customWidth="1"/>
    <col min="6" max="6" width="32.42578125" style="41" customWidth="1"/>
    <col min="7" max="7" width="32.42578125" style="41" hidden="1" customWidth="1"/>
    <col min="8" max="8" width="45" style="41" customWidth="1"/>
    <col min="9" max="9" width="7.140625" style="41" customWidth="1"/>
    <col min="10" max="10" width="18.140625" style="41" customWidth="1"/>
    <col min="11" max="11" width="54.7109375" style="41" customWidth="1"/>
    <col min="12" max="16384" width="9.140625" style="41" hidden="1"/>
  </cols>
  <sheetData>
    <row r="1" spans="1:11" ht="15.75" hidden="1" thickBot="1" x14ac:dyDescent="0.3">
      <c r="A1" s="22" t="s">
        <v>45</v>
      </c>
      <c r="B1" s="22" t="s">
        <v>46</v>
      </c>
      <c r="C1" s="12" t="s">
        <v>78</v>
      </c>
      <c r="D1" s="12" t="s">
        <v>79</v>
      </c>
      <c r="E1" s="12" t="s">
        <v>47</v>
      </c>
      <c r="F1" s="35" t="s">
        <v>50</v>
      </c>
      <c r="G1" s="35" t="s">
        <v>57</v>
      </c>
      <c r="H1" s="35" t="s">
        <v>51</v>
      </c>
      <c r="J1" s="35" t="s">
        <v>50</v>
      </c>
      <c r="K1" s="35" t="s">
        <v>50</v>
      </c>
    </row>
    <row r="2" spans="1:11" ht="45.75" customHeight="1" thickBot="1" x14ac:dyDescent="0.3">
      <c r="A2" s="2" t="s">
        <v>12</v>
      </c>
      <c r="B2" s="25" t="s">
        <v>8</v>
      </c>
      <c r="C2" s="25"/>
      <c r="D2" s="25"/>
      <c r="E2" s="25" t="s">
        <v>80</v>
      </c>
      <c r="F2" s="3" t="s">
        <v>74</v>
      </c>
      <c r="G2" s="25" t="s">
        <v>74</v>
      </c>
      <c r="H2" s="9" t="s">
        <v>11</v>
      </c>
      <c r="J2" s="29" t="s">
        <v>40</v>
      </c>
      <c r="K2" s="47" t="s">
        <v>66</v>
      </c>
    </row>
    <row r="3" spans="1:11" ht="171" customHeight="1" thickTop="1" thickBot="1" x14ac:dyDescent="0.3">
      <c r="A3" s="10" t="s">
        <v>32</v>
      </c>
      <c r="B3" s="11" t="str">
        <f>ΓΕΝΙΚΑ!$C$4</f>
        <v>OTE</v>
      </c>
      <c r="C3" s="91">
        <f>IF(ΓΕΝΙΚΑ!$B$18="ΝΑΙ",15300,"")</f>
        <v>15300</v>
      </c>
      <c r="D3" s="31" t="str">
        <f>IF(ΓΕΝΙΚΑ!$B$18="ΝΑΙ","ΠΑΝΕΛΛΑΔΙΚΑ","")</f>
        <v>ΠΑΝΕΛΛΑΔΙΚΑ</v>
      </c>
      <c r="E3" s="92" t="s">
        <v>44</v>
      </c>
      <c r="F3" s="69">
        <v>0.33</v>
      </c>
      <c r="G3" s="107">
        <f>IF(ISNUMBER(F3),ROUND(F3,2),"N/A")</f>
        <v>0.33</v>
      </c>
      <c r="H3" s="106" t="s">
        <v>89</v>
      </c>
      <c r="J3" s="21" t="str">
        <f>IF(K3&lt;&gt;"","ΣΦΑΛΜΑ","")</f>
        <v/>
      </c>
      <c r="K3" s="86" t="str">
        <f>IF(F3&lt;&gt;"",IF(ISNUMBER(F3),IF(OR(F3&lt;0,F3&gt;100),"Το ποσοστό αναπάντητων κλήσεων πρέπει να είναι αριθμός από 0 έως 100",""),"Το ποσοστό παραπόνων ορθότητας λογαριασμού πρέπει να είναι αριθμός"),"Το ποσοστό παραπόνων ορθότητας λογαριασμού πρέπει να συμπληρωθεί")</f>
        <v/>
      </c>
    </row>
  </sheetData>
  <sheetProtection algorithmName="SHA-512" hashValue="nfzESEsFtbi/zJFQ/Nyue8misDugKglEXi2VisvVwvDE/3vYaP5DrY7NkxKdebej4XNu/Xm7yL7eGZeGm/qr4A==" saltValue="X8HIBCthK+HWb8vDR4C1ig==" spinCount="100000" sheet="1" objects="1" scenarios="1"/>
  <conditionalFormatting sqref="J3">
    <cfRule type="cellIs" dxfId="0" priority="1" operator="equal">
      <formula>"ΣΦΑΛΜΑ"</formula>
    </cfRule>
  </conditionalFormatting>
  <dataValidations count="1">
    <dataValidation type="list" allowBlank="1" showInputMessage="1" showErrorMessage="1" sqref="B3">
      <formula1>Operators.</formula1>
    </dataValidation>
  </dataValidation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2:I15"/>
  <sheetViews>
    <sheetView workbookViewId="0">
      <selection activeCell="E17" sqref="E17"/>
    </sheetView>
  </sheetViews>
  <sheetFormatPr defaultRowHeight="15" x14ac:dyDescent="0.25"/>
  <cols>
    <col min="1" max="1" width="9.140625" style="22"/>
    <col min="2" max="3" width="21.85546875" customWidth="1"/>
    <col min="4" max="4" width="26.42578125" customWidth="1"/>
    <col min="5" max="5" width="26.28515625" customWidth="1"/>
    <col min="6" max="6" width="20.5703125" bestFit="1" customWidth="1"/>
    <col min="7" max="7" width="54.140625" bestFit="1" customWidth="1"/>
    <col min="8" max="8" width="29.42578125" customWidth="1"/>
    <col min="9" max="9" width="54.5703125" customWidth="1"/>
  </cols>
  <sheetData>
    <row r="2" spans="1:9" x14ac:dyDescent="0.25">
      <c r="A2" s="23" t="s">
        <v>42</v>
      </c>
      <c r="B2" s="1" t="s">
        <v>0</v>
      </c>
      <c r="C2" s="1" t="s">
        <v>28</v>
      </c>
      <c r="D2" s="1" t="s">
        <v>2</v>
      </c>
      <c r="E2" s="1" t="s">
        <v>9</v>
      </c>
      <c r="F2" s="1" t="s">
        <v>13</v>
      </c>
      <c r="G2" s="1" t="s">
        <v>15</v>
      </c>
      <c r="H2" s="1" t="s">
        <v>19</v>
      </c>
      <c r="I2" s="23" t="s">
        <v>41</v>
      </c>
    </row>
    <row r="3" spans="1:9" x14ac:dyDescent="0.25">
      <c r="A3" s="22" t="s">
        <v>38</v>
      </c>
      <c r="B3" t="s">
        <v>7</v>
      </c>
      <c r="C3" s="22" t="s">
        <v>7</v>
      </c>
      <c r="D3" t="s">
        <v>3</v>
      </c>
      <c r="E3" t="s">
        <v>83</v>
      </c>
      <c r="F3" t="s">
        <v>75</v>
      </c>
      <c r="G3" t="s">
        <v>16</v>
      </c>
      <c r="H3" t="s">
        <v>20</v>
      </c>
      <c r="I3" t="s">
        <v>29</v>
      </c>
    </row>
    <row r="4" spans="1:9" x14ac:dyDescent="0.25">
      <c r="A4" s="22" t="s">
        <v>39</v>
      </c>
      <c r="B4" t="s">
        <v>1</v>
      </c>
      <c r="C4" s="22" t="s">
        <v>1</v>
      </c>
      <c r="D4" t="s">
        <v>4</v>
      </c>
      <c r="E4" t="s">
        <v>84</v>
      </c>
      <c r="F4" t="s">
        <v>76</v>
      </c>
      <c r="G4" t="s">
        <v>17</v>
      </c>
      <c r="H4" t="s">
        <v>21</v>
      </c>
      <c r="I4" t="s">
        <v>30</v>
      </c>
    </row>
    <row r="5" spans="1:9" x14ac:dyDescent="0.25">
      <c r="D5" t="s">
        <v>5</v>
      </c>
      <c r="E5" t="s">
        <v>85</v>
      </c>
      <c r="F5" t="s">
        <v>77</v>
      </c>
      <c r="G5" t="s">
        <v>27</v>
      </c>
    </row>
    <row r="6" spans="1:9" x14ac:dyDescent="0.25">
      <c r="D6" t="s">
        <v>6</v>
      </c>
      <c r="E6" t="s">
        <v>10</v>
      </c>
      <c r="F6" t="s">
        <v>14</v>
      </c>
    </row>
    <row r="7" spans="1:9" x14ac:dyDescent="0.25">
      <c r="E7" t="s">
        <v>86</v>
      </c>
    </row>
    <row r="8" spans="1:9" x14ac:dyDescent="0.25">
      <c r="E8" t="s">
        <v>87</v>
      </c>
    </row>
    <row r="13" spans="1:9" x14ac:dyDescent="0.25">
      <c r="E13" s="22"/>
    </row>
    <row r="14" spans="1:9" x14ac:dyDescent="0.25">
      <c r="E14" s="22"/>
    </row>
    <row r="15" spans="1:9" x14ac:dyDescent="0.25">
      <c r="E15" s="22"/>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WrappedLabelHistory xmlns:xsd="http://www.w3.org/2001/XMLSchema" xmlns:xsi="http://www.w3.org/2001/XMLSchema-instance" xmlns="http://www.boldonjames.com/2016/02/Classifier/internal/wrappedLabelHistory">
  <Value>PD94bWwgdmVyc2lvbj0iMS4wIiBlbmNvZGluZz0idXMtYXNjaWkiPz48bGFiZWxIaXN0b3J5IHhtbG5zOnhzZD0iaHR0cDovL3d3dy53My5vcmcvMjAwMS9YTUxTY2hlbWEiIHhtbG5zOnhzaT0iaHR0cDovL3d3dy53My5vcmcvMjAwMS9YTUxTY2hlbWEtaW5zdGFuY2UiIHhtbG5zPSJodHRwOi8vd3d3LmJvbGRvbmphbWVzLmNvbS8yMDE2LzAyL0NsYXNzaWZpZXIvaW50ZXJuYWwvbGFiZWxIaXN0b3J5Ij48aXRlbT48c2lzbCBzaXNsVmVyc2lvbj0iMCIgcG9saWN5PSI5NDBjYmFlYy0wMTRiLTQ4MzYtYjNlYi0zZWIwODU4YjFhMzkiIG9yaWdpbj0idXNlclNlbGVjdGVkIiAvPjxVc2VyTmFtZT5DRU5UUkFMLURPTUFJTlxncGVyZGlraXM8L1VzZXJOYW1lPjxEYXRlVGltZT4xMC83LzIwMjAgNzoyNTo1MiAmI3gzQzA7JiN4M0JDOzwvRGF0ZVRpbWU+PExhYmVsU3RyaW5nPlRoaXMgaXRlbSBoYXMgbm8gY2xhc3NpZmljYXRpb248L0xhYmVsU3RyaW5nPjwvaXRlbT48L2xhYmVsSGlzdG9yeT4=</Value>
</WrappedLabelHistory>
</file>

<file path=customXml/item2.xml><?xml version="1.0" encoding="utf-8"?>
<sisl xmlns:xsi="http://www.w3.org/2001/XMLSchema-instance" xmlns:xsd="http://www.w3.org/2001/XMLSchema" xmlns="http://www.boldonjames.com/2008/01/sie/internal/label" sislVersion="0" policy="940cbaec-014b-4836-b3eb-3eb0858b1a39" origin="userSelected"/>
</file>

<file path=customXml/itemProps1.xml><?xml version="1.0" encoding="utf-8"?>
<ds:datastoreItem xmlns:ds="http://schemas.openxmlformats.org/officeDocument/2006/customXml" ds:itemID="{48A43B68-0524-4826-959A-5B3F1C3C0A0E}">
  <ds:schemaRefs>
    <ds:schemaRef ds:uri="http://www.w3.org/2001/XMLSchema"/>
    <ds:schemaRef ds:uri="http://www.boldonjames.com/2016/02/Classifier/internal/wrappedLabelHistory"/>
  </ds:schemaRefs>
</ds:datastoreItem>
</file>

<file path=customXml/itemProps2.xml><?xml version="1.0" encoding="utf-8"?>
<ds:datastoreItem xmlns:ds="http://schemas.openxmlformats.org/officeDocument/2006/customXml" ds:itemID="{5E03C93C-8A21-4F6F-A7A5-54A4F88896B5}">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9</vt:i4>
      </vt:variant>
    </vt:vector>
  </HeadingPairs>
  <TitlesOfParts>
    <vt:vector size="16" baseType="lpstr">
      <vt:lpstr>ΓΕΝΙΚΑ</vt:lpstr>
      <vt:lpstr>H01</vt:lpstr>
      <vt:lpstr>H02</vt:lpstr>
      <vt:lpstr>H03</vt:lpstr>
      <vt:lpstr>H04</vt:lpstr>
      <vt:lpstr>H05</vt:lpstr>
      <vt:lpstr>Lists</vt:lpstr>
      <vt:lpstr>Call.Type</vt:lpstr>
      <vt:lpstr>Include</vt:lpstr>
      <vt:lpstr>level.</vt:lpstr>
      <vt:lpstr>MeasurementType</vt:lpstr>
      <vt:lpstr>Meso</vt:lpstr>
      <vt:lpstr>Operators.</vt:lpstr>
      <vt:lpstr>Period</vt:lpstr>
      <vt:lpstr>Service</vt:lpstr>
      <vt:lpstr>TelephoneMedia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Nikos Rittas</dc:creator>
  <cp:keywords>2.0</cp:keywords>
  <dc:description>05.05.2020</dc:description>
  <cp:lastModifiedBy>Charalabopoulos Georgios</cp:lastModifiedBy>
  <dcterms:created xsi:type="dcterms:W3CDTF">2015-03-10T09:10:24Z</dcterms:created>
  <dcterms:modified xsi:type="dcterms:W3CDTF">2021-01-22T08:37:30Z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da7d64e9-e1d0-4ae9-b5a9-65141603851f</vt:lpwstr>
  </property>
  <property fmtid="{D5CDD505-2E9C-101B-9397-08002B2CF9AE}" pid="3" name="bjDocumentSecurityLabel">
    <vt:lpwstr>This item has no classification</vt:lpwstr>
  </property>
  <property fmtid="{D5CDD505-2E9C-101B-9397-08002B2CF9AE}" pid="4" name="bjSaver">
    <vt:lpwstr>CNneQIR0PNgZcPV+dxuIWpcBWau2x9b8</vt:lpwstr>
  </property>
  <property fmtid="{D5CDD505-2E9C-101B-9397-08002B2CF9AE}" pid="5" name="bjLabelHistoryID">
    <vt:lpwstr>{48A43B68-0524-4826-959A-5B3F1C3C0A0E}</vt:lpwstr>
  </property>
</Properties>
</file>