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E:\QI\QI_S1_18\H-S1_2018\"/>
    </mc:Choice>
  </mc:AlternateContent>
  <workbookProtection workbookPassword="ECDD" lockStructure="1"/>
  <bookViews>
    <workbookView xWindow="0" yWindow="0" windowWidth="28800" windowHeight="12435"/>
  </bookViews>
  <sheets>
    <sheet name="ΓΕΝΙΚΑ" sheetId="8" r:id="rId1"/>
    <sheet name="H01" sheetId="1" r:id="rId2"/>
    <sheet name="H02" sheetId="4" r:id="rId3"/>
    <sheet name="H03" sheetId="5" r:id="rId4"/>
    <sheet name="H04" sheetId="6" r:id="rId5"/>
    <sheet name="H05" sheetId="7" r:id="rId6"/>
    <sheet name="Lists" sheetId="2" state="hidden" r:id="rId7"/>
  </sheets>
  <definedNames>
    <definedName name="Call.Type">Lists!$H$3:$H$4</definedName>
    <definedName name="Include">Lists!$A$3:$A$4</definedName>
    <definedName name="level.">Lists!$D$3:$D$6</definedName>
    <definedName name="MeasurementType">Lists!$I$3:$I$4</definedName>
    <definedName name="Meso">Lists!$F$3:$F$6</definedName>
    <definedName name="Operators.">Lists!$E$3:$E$16</definedName>
    <definedName name="Period">Lists!$B$3:$B$4</definedName>
    <definedName name="Service">Lists!$G$3:$G$5</definedName>
    <definedName name="TelephoneMedia">Lists!$F$3:$F$4</definedName>
  </definedNames>
  <calcPr calcId="152511"/>
</workbook>
</file>

<file path=xl/calcChain.xml><?xml version="1.0" encoding="utf-8"?>
<calcChain xmlns="http://schemas.openxmlformats.org/spreadsheetml/2006/main">
  <c r="Q32" i="1" l="1"/>
  <c r="Q31" i="1"/>
  <c r="Q30" i="1"/>
  <c r="Q29" i="1"/>
  <c r="Q28" i="1"/>
  <c r="Q27" i="1"/>
  <c r="Q26" i="1"/>
  <c r="Q25" i="1"/>
  <c r="Q24" i="1"/>
  <c r="Q23" i="1"/>
  <c r="Q22" i="1"/>
  <c r="Q21" i="1"/>
  <c r="Q20" i="1"/>
  <c r="Q19" i="1"/>
  <c r="Q18" i="1"/>
  <c r="Q17" i="1"/>
  <c r="Q16" i="1"/>
  <c r="Q15" i="1"/>
  <c r="Q14" i="1"/>
  <c r="Q13" i="1"/>
  <c r="I4" i="1" l="1"/>
  <c r="K3" i="7" l="1"/>
  <c r="J3" i="7" s="1"/>
  <c r="C3" i="7" s="1"/>
  <c r="K3" i="6"/>
  <c r="J3" i="6" s="1"/>
  <c r="C3" i="6" s="1"/>
  <c r="D3" i="6" l="1"/>
  <c r="D3" i="7"/>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D32" i="4"/>
  <c r="D31" i="4"/>
  <c r="D30" i="4"/>
  <c r="D29" i="4"/>
  <c r="D28" i="4"/>
  <c r="D27" i="4"/>
  <c r="D26" i="4"/>
  <c r="D25" i="4"/>
  <c r="D24" i="4"/>
  <c r="D23" i="4"/>
  <c r="D22" i="4"/>
  <c r="D21" i="4"/>
  <c r="D20" i="4"/>
  <c r="D19" i="4"/>
  <c r="D18" i="4"/>
  <c r="D17" i="4"/>
  <c r="D16" i="4"/>
  <c r="D15" i="4"/>
  <c r="D14" i="4"/>
  <c r="D13" i="4"/>
  <c r="D12" i="4"/>
  <c r="D11" i="4"/>
  <c r="D10" i="4"/>
  <c r="D9" i="4"/>
  <c r="D8" i="4"/>
  <c r="D7" i="4"/>
  <c r="D6" i="4"/>
  <c r="D5" i="4"/>
  <c r="D4" i="4"/>
  <c r="D3" i="4"/>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 r="R4" i="1" l="1"/>
  <c r="U4" i="1" s="1"/>
  <c r="R5" i="1"/>
  <c r="U5" i="1" s="1"/>
  <c r="R6" i="1"/>
  <c r="U6" i="1" s="1"/>
  <c r="R7" i="1"/>
  <c r="U7" i="1" s="1"/>
  <c r="R8" i="1"/>
  <c r="U8" i="1" s="1"/>
  <c r="R9" i="1"/>
  <c r="U9" i="1" s="1"/>
  <c r="R10" i="1"/>
  <c r="U10" i="1" s="1"/>
  <c r="R11" i="1"/>
  <c r="U11" i="1" s="1"/>
  <c r="R12" i="1"/>
  <c r="U12" i="1" s="1"/>
  <c r="R13" i="1"/>
  <c r="U13" i="1" s="1"/>
  <c r="R14" i="1"/>
  <c r="U14" i="1" s="1"/>
  <c r="R15" i="1"/>
  <c r="U15" i="1" s="1"/>
  <c r="R16" i="1"/>
  <c r="U16" i="1" s="1"/>
  <c r="R17" i="1"/>
  <c r="U17" i="1" s="1"/>
  <c r="R18" i="1"/>
  <c r="U18" i="1" s="1"/>
  <c r="R19" i="1"/>
  <c r="U19" i="1" s="1"/>
  <c r="R20" i="1"/>
  <c r="U20" i="1" s="1"/>
  <c r="R21" i="1"/>
  <c r="U21" i="1" s="1"/>
  <c r="R22" i="1"/>
  <c r="U22" i="1" s="1"/>
  <c r="R23" i="1"/>
  <c r="U23" i="1" s="1"/>
  <c r="R24" i="1"/>
  <c r="U24" i="1" s="1"/>
  <c r="R25" i="1"/>
  <c r="U25" i="1" s="1"/>
  <c r="R26" i="1"/>
  <c r="U26" i="1" s="1"/>
  <c r="R27" i="1"/>
  <c r="U27" i="1" s="1"/>
  <c r="R28" i="1"/>
  <c r="U28" i="1" s="1"/>
  <c r="R29" i="1"/>
  <c r="U29" i="1" s="1"/>
  <c r="R30" i="1"/>
  <c r="U30" i="1" s="1"/>
  <c r="R31" i="1"/>
  <c r="U31" i="1" s="1"/>
  <c r="R32" i="1"/>
  <c r="U32" i="1" s="1"/>
  <c r="R3" i="1"/>
  <c r="T23" i="1" l="1"/>
  <c r="S23" i="1"/>
  <c r="T11" i="1"/>
  <c r="S11" i="1"/>
  <c r="S7" i="1"/>
  <c r="T7" i="1"/>
  <c r="S30" i="1"/>
  <c r="T30" i="1"/>
  <c r="S26" i="1"/>
  <c r="T26" i="1"/>
  <c r="S22" i="1"/>
  <c r="T22" i="1"/>
  <c r="S18" i="1"/>
  <c r="T18" i="1"/>
  <c r="S14" i="1"/>
  <c r="T14" i="1"/>
  <c r="S10" i="1"/>
  <c r="T10" i="1"/>
  <c r="S6" i="1"/>
  <c r="T6" i="1"/>
  <c r="T31" i="1"/>
  <c r="S31" i="1"/>
  <c r="T19" i="1"/>
  <c r="S19" i="1"/>
  <c r="S3" i="1"/>
  <c r="U3" i="1"/>
  <c r="T3" i="1"/>
  <c r="T29" i="1"/>
  <c r="S29" i="1"/>
  <c r="T25" i="1"/>
  <c r="S25" i="1"/>
  <c r="S21" i="1"/>
  <c r="T21" i="1"/>
  <c r="T17" i="1"/>
  <c r="S17" i="1"/>
  <c r="T13" i="1"/>
  <c r="S13" i="1"/>
  <c r="T9" i="1"/>
  <c r="S9" i="1"/>
  <c r="T5" i="1"/>
  <c r="S5" i="1"/>
  <c r="S27" i="1"/>
  <c r="T27" i="1"/>
  <c r="S15" i="1"/>
  <c r="T15" i="1"/>
  <c r="S32" i="1"/>
  <c r="T32" i="1"/>
  <c r="S28" i="1"/>
  <c r="T28" i="1"/>
  <c r="S24" i="1"/>
  <c r="T24" i="1"/>
  <c r="S20" i="1"/>
  <c r="T20" i="1"/>
  <c r="S16" i="1"/>
  <c r="T16" i="1"/>
  <c r="S12" i="1"/>
  <c r="T12" i="1"/>
  <c r="S8" i="1"/>
  <c r="T8" i="1"/>
  <c r="S4" i="1"/>
  <c r="T4" i="1"/>
  <c r="G3" i="7" l="1"/>
  <c r="G3" i="6" l="1"/>
  <c r="L7" i="5"/>
  <c r="L8" i="5"/>
  <c r="L9" i="5"/>
  <c r="L10" i="5"/>
  <c r="L11" i="5"/>
  <c r="L12" i="5"/>
  <c r="L13" i="5"/>
  <c r="L14" i="5"/>
  <c r="L15" i="5"/>
  <c r="L16" i="5"/>
  <c r="L17" i="5"/>
  <c r="L18" i="5"/>
  <c r="L19" i="5"/>
  <c r="L20" i="5"/>
  <c r="L21" i="5"/>
  <c r="L22" i="5"/>
  <c r="L23" i="5"/>
  <c r="L24" i="5"/>
  <c r="L25" i="5"/>
  <c r="L26" i="5"/>
  <c r="L27" i="5"/>
  <c r="L28" i="5"/>
  <c r="L29" i="5"/>
  <c r="L30" i="5"/>
  <c r="L31" i="5"/>
  <c r="L32" i="5"/>
  <c r="L6" i="5"/>
  <c r="K7" i="5"/>
  <c r="K8" i="5"/>
  <c r="K9" i="5"/>
  <c r="K10" i="5"/>
  <c r="K11" i="5"/>
  <c r="K12" i="5"/>
  <c r="K13" i="5"/>
  <c r="K14" i="5"/>
  <c r="K15" i="5"/>
  <c r="K16" i="5"/>
  <c r="K17" i="5"/>
  <c r="K18" i="5"/>
  <c r="K19" i="5"/>
  <c r="K20" i="5"/>
  <c r="K21" i="5"/>
  <c r="K22" i="5"/>
  <c r="K23" i="5"/>
  <c r="K24" i="5"/>
  <c r="K25" i="5"/>
  <c r="K26" i="5"/>
  <c r="K27" i="5"/>
  <c r="K28" i="5"/>
  <c r="K29" i="5"/>
  <c r="K30" i="5"/>
  <c r="K31" i="5"/>
  <c r="K32" i="5"/>
  <c r="K5" i="5"/>
  <c r="K6" i="5"/>
  <c r="K4" i="5"/>
  <c r="K3" i="5"/>
  <c r="I21" i="5"/>
  <c r="I22" i="5"/>
  <c r="I23" i="5"/>
  <c r="I24" i="5"/>
  <c r="I25" i="5"/>
  <c r="I26" i="5"/>
  <c r="I27" i="5"/>
  <c r="I28" i="5"/>
  <c r="I29" i="5"/>
  <c r="I30" i="5"/>
  <c r="I31" i="5"/>
  <c r="I32" i="5"/>
  <c r="I17" i="5"/>
  <c r="I18" i="5"/>
  <c r="I19" i="5"/>
  <c r="I20" i="5"/>
  <c r="I7" i="5"/>
  <c r="I8" i="5"/>
  <c r="I9" i="5"/>
  <c r="I10" i="5"/>
  <c r="I11" i="5"/>
  <c r="I12" i="5"/>
  <c r="I13" i="5"/>
  <c r="I14" i="5"/>
  <c r="I15" i="5"/>
  <c r="I16" i="5"/>
  <c r="I5" i="5"/>
  <c r="I6" i="5"/>
  <c r="I4" i="5"/>
  <c r="K10" i="4"/>
  <c r="K11" i="4"/>
  <c r="K12" i="4"/>
  <c r="K13" i="4"/>
  <c r="K14" i="4"/>
  <c r="K15" i="4"/>
  <c r="K16" i="4"/>
  <c r="K17" i="4"/>
  <c r="K18" i="4"/>
  <c r="K19" i="4"/>
  <c r="K20" i="4"/>
  <c r="K21" i="4"/>
  <c r="K22" i="4"/>
  <c r="K23" i="4"/>
  <c r="K24" i="4"/>
  <c r="K25" i="4"/>
  <c r="K26" i="4"/>
  <c r="K27" i="4"/>
  <c r="K28" i="4"/>
  <c r="K29" i="4"/>
  <c r="K30" i="4"/>
  <c r="K31" i="4"/>
  <c r="K32" i="4"/>
  <c r="K6" i="4"/>
  <c r="K7" i="4"/>
  <c r="K8" i="4"/>
  <c r="K9" i="4"/>
  <c r="J4" i="4"/>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 i="4"/>
  <c r="P32" i="1" l="1"/>
  <c r="D32" i="1" s="1"/>
  <c r="P31" i="1"/>
  <c r="D31" i="1" s="1"/>
  <c r="P30" i="1"/>
  <c r="D30" i="1" s="1"/>
  <c r="P29" i="1"/>
  <c r="D29" i="1" s="1"/>
  <c r="P28" i="1"/>
  <c r="D28" i="1" s="1"/>
  <c r="P27" i="1"/>
  <c r="D27" i="1" s="1"/>
  <c r="P26" i="1"/>
  <c r="D26" i="1" s="1"/>
  <c r="P25" i="1"/>
  <c r="D25" i="1" s="1"/>
  <c r="P24" i="1"/>
  <c r="D24" i="1" s="1"/>
  <c r="P23" i="1"/>
  <c r="D23" i="1" s="1"/>
  <c r="P22" i="1"/>
  <c r="D22" i="1" s="1"/>
  <c r="P21" i="1"/>
  <c r="D21" i="1" s="1"/>
  <c r="P20" i="1"/>
  <c r="D20" i="1" s="1"/>
  <c r="P19" i="1"/>
  <c r="D19" i="1" s="1"/>
  <c r="P18" i="1"/>
  <c r="D18" i="1" s="1"/>
  <c r="P17" i="1"/>
  <c r="D17" i="1" s="1"/>
  <c r="P16" i="1"/>
  <c r="D16" i="1" s="1"/>
  <c r="P15" i="1"/>
  <c r="D15" i="1" s="1"/>
  <c r="P14" i="1"/>
  <c r="D14" i="1" s="1"/>
  <c r="P13" i="1"/>
  <c r="D13" i="1" s="1"/>
  <c r="V21" i="1" l="1"/>
  <c r="W21" i="1" s="1"/>
  <c r="V20" i="1"/>
  <c r="W20" i="1" s="1"/>
  <c r="V22" i="1"/>
  <c r="W22" i="1" s="1"/>
  <c r="V24" i="1"/>
  <c r="W24" i="1" s="1"/>
  <c r="V26" i="1"/>
  <c r="W26" i="1" s="1"/>
  <c r="V25" i="1"/>
  <c r="W25" i="1" s="1"/>
  <c r="H10" i="4"/>
  <c r="N10" i="4" s="1"/>
  <c r="H11" i="4"/>
  <c r="N11" i="4" s="1"/>
  <c r="H12" i="4"/>
  <c r="N12" i="4" s="1"/>
  <c r="H13" i="4"/>
  <c r="N13" i="4" s="1"/>
  <c r="H14" i="4"/>
  <c r="N14" i="4" s="1"/>
  <c r="H15" i="4"/>
  <c r="N15" i="4" s="1"/>
  <c r="H16" i="4"/>
  <c r="N16" i="4" s="1"/>
  <c r="H17" i="4"/>
  <c r="N17" i="4" s="1"/>
  <c r="H18" i="4"/>
  <c r="N18" i="4" s="1"/>
  <c r="H19" i="4"/>
  <c r="N19" i="4" s="1"/>
  <c r="H20" i="4"/>
  <c r="N20" i="4" s="1"/>
  <c r="H21" i="4"/>
  <c r="N21" i="4" s="1"/>
  <c r="H22" i="4"/>
  <c r="N22" i="4" s="1"/>
  <c r="H23" i="4"/>
  <c r="N23" i="4" s="1"/>
  <c r="H24" i="4"/>
  <c r="N24" i="4" s="1"/>
  <c r="H25" i="4"/>
  <c r="N25" i="4" s="1"/>
  <c r="H26" i="4"/>
  <c r="N26" i="4" s="1"/>
  <c r="H27" i="4"/>
  <c r="N27" i="4" s="1"/>
  <c r="H28" i="4"/>
  <c r="N28" i="4" s="1"/>
  <c r="H29" i="4"/>
  <c r="N29" i="4" s="1"/>
  <c r="H30" i="4"/>
  <c r="N30" i="4" s="1"/>
  <c r="H31" i="4"/>
  <c r="N31" i="4" s="1"/>
  <c r="H32" i="4"/>
  <c r="N32" i="4" s="1"/>
  <c r="H7" i="4"/>
  <c r="N7" i="4" s="1"/>
  <c r="H8" i="4"/>
  <c r="N8" i="4" s="1"/>
  <c r="H9" i="4"/>
  <c r="N9" i="4" s="1"/>
  <c r="G7" i="4"/>
  <c r="G8" i="4"/>
  <c r="G9" i="4"/>
  <c r="G10" i="4"/>
  <c r="G11" i="4"/>
  <c r="G12" i="4"/>
  <c r="F12" i="4" s="1"/>
  <c r="G13" i="4"/>
  <c r="G14" i="4"/>
  <c r="F14" i="4" s="1"/>
  <c r="G15" i="4"/>
  <c r="F15" i="4" s="1"/>
  <c r="G16" i="4"/>
  <c r="F16" i="4" s="1"/>
  <c r="G17" i="4"/>
  <c r="F17" i="4" s="1"/>
  <c r="G18" i="4"/>
  <c r="F18" i="4" s="1"/>
  <c r="G19" i="4"/>
  <c r="F19" i="4" s="1"/>
  <c r="G20" i="4"/>
  <c r="F20" i="4" s="1"/>
  <c r="G21" i="4"/>
  <c r="G22" i="4"/>
  <c r="F22" i="4" s="1"/>
  <c r="G23" i="4"/>
  <c r="F23" i="4" s="1"/>
  <c r="G24" i="4"/>
  <c r="F24" i="4" s="1"/>
  <c r="G25" i="4"/>
  <c r="G26" i="4"/>
  <c r="F26" i="4" s="1"/>
  <c r="G27" i="4"/>
  <c r="F27" i="4" s="1"/>
  <c r="G28" i="4"/>
  <c r="F28" i="4" s="1"/>
  <c r="G29" i="4"/>
  <c r="G30" i="4"/>
  <c r="F30" i="4" s="1"/>
  <c r="G31" i="4"/>
  <c r="F31" i="4" s="1"/>
  <c r="G32" i="4"/>
  <c r="F32" i="4" s="1"/>
  <c r="F13" i="4"/>
  <c r="F21" i="4"/>
  <c r="F25" i="4"/>
  <c r="F29" i="4"/>
  <c r="H6" i="4"/>
  <c r="N6" i="4" s="1"/>
  <c r="G6" i="4"/>
  <c r="H5" i="4"/>
  <c r="N5" i="4" s="1"/>
  <c r="G5" i="4"/>
  <c r="H4" i="4"/>
  <c r="N4" i="4" s="1"/>
  <c r="G4" i="4"/>
  <c r="H3" i="4"/>
  <c r="N3" i="4" s="1"/>
  <c r="G3" i="4"/>
  <c r="G32" i="5"/>
  <c r="O32" i="5" s="1"/>
  <c r="G31" i="5"/>
  <c r="O31" i="5" s="1"/>
  <c r="G30" i="5"/>
  <c r="O30" i="5" s="1"/>
  <c r="G29" i="5"/>
  <c r="O29" i="5" s="1"/>
  <c r="G28" i="5"/>
  <c r="O28" i="5" s="1"/>
  <c r="G27" i="5"/>
  <c r="O27" i="5" s="1"/>
  <c r="G26" i="5"/>
  <c r="O26" i="5" s="1"/>
  <c r="G25" i="5"/>
  <c r="O25" i="5" s="1"/>
  <c r="G24" i="5"/>
  <c r="O24" i="5" s="1"/>
  <c r="G23" i="5"/>
  <c r="O23" i="5" s="1"/>
  <c r="G22" i="5"/>
  <c r="O22" i="5" s="1"/>
  <c r="G21" i="5"/>
  <c r="O21" i="5" s="1"/>
  <c r="G20" i="5"/>
  <c r="O20" i="5" s="1"/>
  <c r="G19" i="5"/>
  <c r="O19" i="5" s="1"/>
  <c r="G18" i="5"/>
  <c r="O18" i="5" s="1"/>
  <c r="G17" i="5"/>
  <c r="O17" i="5" s="1"/>
  <c r="G16" i="5"/>
  <c r="O16" i="5" s="1"/>
  <c r="G15" i="5"/>
  <c r="O15" i="5" s="1"/>
  <c r="G14" i="5"/>
  <c r="O14" i="5" s="1"/>
  <c r="G13" i="5"/>
  <c r="O13" i="5" s="1"/>
  <c r="G12" i="5"/>
  <c r="O12" i="5" s="1"/>
  <c r="G11" i="5"/>
  <c r="O11" i="5" s="1"/>
  <c r="G10" i="5"/>
  <c r="O10" i="5" s="1"/>
  <c r="G9" i="5"/>
  <c r="O9" i="5" s="1"/>
  <c r="G8" i="5"/>
  <c r="O8" i="5" s="1"/>
  <c r="G7" i="5"/>
  <c r="O7" i="5" s="1"/>
  <c r="G6" i="5"/>
  <c r="O6" i="5" s="1"/>
  <c r="G5" i="5"/>
  <c r="O5" i="5" s="1"/>
  <c r="G4" i="5"/>
  <c r="O4" i="5" s="1"/>
  <c r="G3" i="5"/>
  <c r="O3" i="5" s="1"/>
  <c r="V18" i="1" l="1"/>
  <c r="W18" i="1" s="1"/>
  <c r="V19" i="1"/>
  <c r="W19" i="1" s="1"/>
  <c r="V27" i="1"/>
  <c r="W27" i="1" s="1"/>
  <c r="V23" i="1"/>
  <c r="W23" i="1" s="1"/>
  <c r="V3" i="1"/>
  <c r="W3" i="1" s="1"/>
  <c r="F32" i="5"/>
  <c r="F31" i="5"/>
  <c r="F30" i="5"/>
  <c r="F29" i="5"/>
  <c r="F28" i="5"/>
  <c r="F27" i="5"/>
  <c r="F26" i="5"/>
  <c r="F25" i="5"/>
  <c r="F24" i="5"/>
  <c r="F23" i="5"/>
  <c r="F22" i="5"/>
  <c r="F21" i="5"/>
  <c r="F20" i="5"/>
  <c r="F19" i="5"/>
  <c r="F18" i="5"/>
  <c r="F17" i="5"/>
  <c r="F16" i="5"/>
  <c r="F15" i="5"/>
  <c r="F14" i="5"/>
  <c r="F13" i="5"/>
  <c r="F12" i="5"/>
  <c r="F5" i="5"/>
  <c r="F4" i="5"/>
  <c r="N4" i="5" l="1"/>
  <c r="C4" i="5" s="1"/>
  <c r="N5" i="5"/>
  <c r="C5" i="5" s="1"/>
  <c r="N6" i="5"/>
  <c r="N8" i="5"/>
  <c r="N9" i="5"/>
  <c r="N11" i="5"/>
  <c r="N12" i="5"/>
  <c r="C12" i="5" s="1"/>
  <c r="N13" i="5"/>
  <c r="C13" i="5" s="1"/>
  <c r="N16" i="5"/>
  <c r="C16" i="5" s="1"/>
  <c r="N17" i="5"/>
  <c r="C17" i="5" s="1"/>
  <c r="N19" i="5"/>
  <c r="C19" i="5" s="1"/>
  <c r="N24" i="5"/>
  <c r="C24" i="5" s="1"/>
  <c r="N25" i="5"/>
  <c r="C25" i="5" s="1"/>
  <c r="N26" i="5"/>
  <c r="C26" i="5" s="1"/>
  <c r="N27" i="5"/>
  <c r="C27" i="5" s="1"/>
  <c r="N28" i="5"/>
  <c r="C28" i="5" s="1"/>
  <c r="N29" i="5"/>
  <c r="C29" i="5" s="1"/>
  <c r="N31" i="5"/>
  <c r="C31" i="5" s="1"/>
  <c r="N32" i="5"/>
  <c r="C32" i="5" s="1"/>
  <c r="N3" i="5"/>
  <c r="N7" i="5"/>
  <c r="N10" i="5"/>
  <c r="N14" i="5"/>
  <c r="C14" i="5" s="1"/>
  <c r="N15" i="5"/>
  <c r="C15" i="5" s="1"/>
  <c r="N18" i="5"/>
  <c r="C18" i="5" s="1"/>
  <c r="N22" i="5"/>
  <c r="C22" i="5" s="1"/>
  <c r="N23" i="5"/>
  <c r="C23" i="5" s="1"/>
  <c r="N30" i="5"/>
  <c r="C30" i="5" s="1"/>
  <c r="N20" i="5"/>
  <c r="C20" i="5" s="1"/>
  <c r="N21" i="5"/>
  <c r="C21" i="5" s="1"/>
  <c r="A7" i="5"/>
  <c r="A8" i="5"/>
  <c r="A9" i="5"/>
  <c r="A10" i="5"/>
  <c r="A11" i="5"/>
  <c r="A12" i="5"/>
  <c r="A13" i="5"/>
  <c r="A14" i="5"/>
  <c r="A15" i="5"/>
  <c r="A16" i="5"/>
  <c r="A17" i="5"/>
  <c r="A18" i="5"/>
  <c r="A19" i="5"/>
  <c r="A20" i="5"/>
  <c r="A21" i="5"/>
  <c r="A22" i="5"/>
  <c r="A23" i="5"/>
  <c r="A24" i="5"/>
  <c r="A25" i="5"/>
  <c r="A26" i="5"/>
  <c r="A27" i="5"/>
  <c r="A28" i="5"/>
  <c r="A29" i="5"/>
  <c r="A30" i="5"/>
  <c r="A31" i="5"/>
  <c r="A32" i="5"/>
  <c r="A5" i="5"/>
  <c r="A6" i="5"/>
  <c r="M10" i="4" l="1"/>
  <c r="M11" i="4"/>
  <c r="M12" i="4"/>
  <c r="C12" i="4" s="1"/>
  <c r="M14" i="4"/>
  <c r="C14" i="4" s="1"/>
  <c r="M15" i="4"/>
  <c r="C15" i="4" s="1"/>
  <c r="M16" i="4"/>
  <c r="C16" i="4" s="1"/>
  <c r="M17" i="4"/>
  <c r="C17" i="4" s="1"/>
  <c r="M18" i="4"/>
  <c r="C18" i="4" s="1"/>
  <c r="M19" i="4"/>
  <c r="C19" i="4" s="1"/>
  <c r="M13" i="4"/>
  <c r="C13" i="4" s="1"/>
  <c r="A32" i="4"/>
  <c r="A31" i="4"/>
  <c r="A30" i="4"/>
  <c r="A29" i="4"/>
  <c r="A28" i="4"/>
  <c r="A27" i="4"/>
  <c r="A26" i="4"/>
  <c r="A25" i="4"/>
  <c r="A24" i="4"/>
  <c r="A23" i="4"/>
  <c r="A22" i="4"/>
  <c r="A21" i="4"/>
  <c r="A20" i="4"/>
  <c r="A19" i="4"/>
  <c r="A18" i="4"/>
  <c r="A17" i="4"/>
  <c r="A16" i="4"/>
  <c r="A15" i="4"/>
  <c r="A14" i="4"/>
  <c r="A13" i="4"/>
  <c r="A12" i="4"/>
  <c r="A11" i="4"/>
  <c r="A10" i="4"/>
  <c r="A9" i="4"/>
  <c r="A8" i="4"/>
  <c r="A7" i="4"/>
  <c r="A6" i="4"/>
  <c r="A5" i="4"/>
  <c r="M20" i="4"/>
  <c r="C20" i="4" s="1"/>
  <c r="M21" i="4"/>
  <c r="C21" i="4" s="1"/>
  <c r="M22" i="4"/>
  <c r="C22" i="4" s="1"/>
  <c r="M23" i="4"/>
  <c r="C23" i="4" s="1"/>
  <c r="M24" i="4"/>
  <c r="C24" i="4" s="1"/>
  <c r="M25" i="4"/>
  <c r="C25" i="4" s="1"/>
  <c r="M26" i="4"/>
  <c r="C26" i="4" s="1"/>
  <c r="M27" i="4"/>
  <c r="C27" i="4" s="1"/>
  <c r="M28" i="4"/>
  <c r="C28" i="4" s="1"/>
  <c r="M29" i="4"/>
  <c r="C29" i="4" s="1"/>
  <c r="M30" i="4"/>
  <c r="C30" i="4" s="1"/>
  <c r="M31" i="4"/>
  <c r="C31" i="4" s="1"/>
  <c r="N17" i="1"/>
  <c r="N18" i="1"/>
  <c r="N19" i="1"/>
  <c r="N20" i="1"/>
  <c r="N21" i="1"/>
  <c r="N22" i="1"/>
  <c r="N23" i="1"/>
  <c r="N24" i="1"/>
  <c r="N25" i="1"/>
  <c r="N26" i="1"/>
  <c r="N27" i="1"/>
  <c r="N28" i="1"/>
  <c r="N29" i="1"/>
  <c r="N30" i="1"/>
  <c r="N31" i="1"/>
  <c r="I6" i="1"/>
  <c r="I7" i="1"/>
  <c r="I8" i="1"/>
  <c r="I9" i="1"/>
  <c r="I10" i="1"/>
  <c r="I11" i="1"/>
  <c r="I12" i="1"/>
  <c r="I13" i="1"/>
  <c r="I14" i="1"/>
  <c r="I15" i="1"/>
  <c r="I16" i="1"/>
  <c r="I17" i="1"/>
  <c r="I18" i="1"/>
  <c r="I19" i="1"/>
  <c r="I20" i="1"/>
  <c r="I21" i="1"/>
  <c r="I22" i="1"/>
  <c r="I23" i="1"/>
  <c r="I24" i="1"/>
  <c r="I25" i="1"/>
  <c r="I26" i="1"/>
  <c r="I27" i="1"/>
  <c r="I28" i="1"/>
  <c r="I29" i="1"/>
  <c r="I30" i="1"/>
  <c r="I31" i="1"/>
  <c r="C4" i="8"/>
  <c r="C12" i="8" s="1"/>
  <c r="F9" i="4" l="1"/>
  <c r="F9" i="5"/>
  <c r="C9" i="5" s="1"/>
  <c r="F11" i="4"/>
  <c r="C11" i="4" s="1"/>
  <c r="F11" i="5"/>
  <c r="C11" i="5" s="1"/>
  <c r="F7" i="4"/>
  <c r="F7" i="5"/>
  <c r="C7" i="5" s="1"/>
  <c r="F8" i="4"/>
  <c r="F8" i="5"/>
  <c r="C8" i="5" s="1"/>
  <c r="F6" i="5"/>
  <c r="C6" i="5" s="1"/>
  <c r="F10" i="4"/>
  <c r="C10" i="4" s="1"/>
  <c r="F10" i="5"/>
  <c r="C10" i="5" s="1"/>
  <c r="B3" i="5"/>
  <c r="B7" i="5" s="1"/>
  <c r="B3" i="6"/>
  <c r="B3" i="7"/>
  <c r="B3" i="4"/>
  <c r="B32" i="4" s="1"/>
  <c r="B18" i="5"/>
  <c r="B12" i="5"/>
  <c r="B29" i="5"/>
  <c r="B22" i="5"/>
  <c r="B26" i="5"/>
  <c r="B11" i="5"/>
  <c r="B3" i="1"/>
  <c r="B5" i="5"/>
  <c r="B30" i="5"/>
  <c r="B10" i="5" l="1"/>
  <c r="B15" i="5"/>
  <c r="B14" i="5"/>
  <c r="B8" i="5"/>
  <c r="B32" i="5"/>
  <c r="B9" i="5"/>
  <c r="B23" i="5"/>
  <c r="B20" i="5"/>
  <c r="B17" i="5"/>
  <c r="B27" i="5"/>
  <c r="B24" i="5"/>
  <c r="B21" i="5"/>
  <c r="B19" i="5"/>
  <c r="B16" i="5"/>
  <c r="B13" i="5"/>
  <c r="B6" i="5"/>
  <c r="B31" i="5"/>
  <c r="B28" i="5"/>
  <c r="B25" i="5"/>
  <c r="B28" i="4"/>
  <c r="B23" i="4"/>
  <c r="B18" i="4"/>
  <c r="B12" i="4"/>
  <c r="B25" i="4"/>
  <c r="B8" i="4"/>
  <c r="B24" i="4"/>
  <c r="B19" i="4"/>
  <c r="B17" i="4"/>
  <c r="B7" i="4"/>
  <c r="B30" i="4"/>
  <c r="B14" i="4"/>
  <c r="B9" i="4"/>
  <c r="B29" i="4"/>
  <c r="B20" i="4"/>
  <c r="B31" i="4"/>
  <c r="B15" i="4"/>
  <c r="B26" i="4"/>
  <c r="B10" i="4"/>
  <c r="B21" i="4"/>
  <c r="B13" i="4"/>
  <c r="B16" i="4"/>
  <c r="B27" i="4"/>
  <c r="B11" i="4"/>
  <c r="B22" i="4"/>
  <c r="B6" i="4"/>
  <c r="B5" i="4"/>
  <c r="N32" i="1"/>
  <c r="N16" i="1"/>
  <c r="N15" i="1"/>
  <c r="N14" i="1"/>
  <c r="N13" i="1"/>
  <c r="N12" i="1"/>
  <c r="N11" i="1"/>
  <c r="N10" i="1"/>
  <c r="N9" i="1"/>
  <c r="N8" i="1"/>
  <c r="N7" i="1"/>
  <c r="N6" i="1"/>
  <c r="N5" i="1"/>
  <c r="N4" i="1"/>
  <c r="K5" i="4" l="1"/>
  <c r="K4" i="4"/>
  <c r="M6" i="4" l="1"/>
  <c r="M4" i="4"/>
  <c r="M5" i="4"/>
  <c r="M7" i="4"/>
  <c r="C7" i="4" s="1"/>
  <c r="M8" i="4"/>
  <c r="C8" i="4" s="1"/>
  <c r="M9" i="4"/>
  <c r="C9" i="4" s="1"/>
  <c r="M32" i="4"/>
  <c r="C32" i="4" s="1"/>
  <c r="M3" i="4"/>
  <c r="F6" i="4"/>
  <c r="C6" i="4" l="1"/>
  <c r="C15" i="8"/>
  <c r="C18" i="8"/>
  <c r="C17" i="8"/>
  <c r="L4" i="5" l="1"/>
  <c r="L5" i="5"/>
  <c r="B4" i="5"/>
  <c r="A4" i="5"/>
  <c r="C16" i="8" l="1"/>
  <c r="B4" i="4"/>
  <c r="A4" i="4"/>
  <c r="A14" i="1"/>
  <c r="B14" i="1"/>
  <c r="C14" i="1"/>
  <c r="A15" i="1"/>
  <c r="B15" i="1"/>
  <c r="C15" i="1"/>
  <c r="A16" i="1"/>
  <c r="B16" i="1"/>
  <c r="C16" i="1"/>
  <c r="A17" i="1"/>
  <c r="B17" i="1"/>
  <c r="C17" i="1"/>
  <c r="A28" i="1"/>
  <c r="B28" i="1"/>
  <c r="C28" i="1"/>
  <c r="A29" i="1"/>
  <c r="B29" i="1"/>
  <c r="C29" i="1"/>
  <c r="A30" i="1"/>
  <c r="B30" i="1"/>
  <c r="C30" i="1"/>
  <c r="A31" i="1"/>
  <c r="B31" i="1"/>
  <c r="C31" i="1"/>
  <c r="I32" i="1"/>
  <c r="I5" i="1"/>
  <c r="F5" i="4" s="1"/>
  <c r="C5" i="4" s="1"/>
  <c r="I3" i="1"/>
  <c r="Q3" i="1" s="1"/>
  <c r="F4" i="4" l="1"/>
  <c r="C4" i="4" s="1"/>
  <c r="P3" i="1"/>
  <c r="D3" i="1" s="1"/>
  <c r="F3" i="5"/>
  <c r="C3" i="5" s="1"/>
  <c r="F3" i="4"/>
  <c r="C3" i="4" s="1"/>
  <c r="C12" i="1"/>
  <c r="B12" i="1"/>
  <c r="A12" i="1"/>
  <c r="C10" i="1"/>
  <c r="B10" i="1"/>
  <c r="A10" i="1"/>
  <c r="C8" i="1"/>
  <c r="B8" i="1"/>
  <c r="A8" i="1"/>
  <c r="C6" i="1"/>
  <c r="B6" i="1"/>
  <c r="A6" i="1"/>
  <c r="C4" i="1"/>
  <c r="B4" i="1"/>
  <c r="A4" i="1"/>
  <c r="V14" i="1" l="1"/>
  <c r="W14" i="1" s="1"/>
  <c r="V30" i="1"/>
  <c r="W30" i="1" s="1"/>
  <c r="V28" i="1"/>
  <c r="W28" i="1" s="1"/>
  <c r="V16" i="1"/>
  <c r="W16" i="1" s="1"/>
  <c r="V29" i="1"/>
  <c r="W29" i="1" s="1"/>
  <c r="V15" i="1"/>
  <c r="W15" i="1" s="1"/>
  <c r="V17" i="1"/>
  <c r="W17" i="1" s="1"/>
  <c r="V31" i="1"/>
  <c r="W31" i="1" s="1"/>
  <c r="C32" i="1"/>
  <c r="B32" i="1"/>
  <c r="A32" i="1"/>
  <c r="C13" i="1"/>
  <c r="B13" i="1"/>
  <c r="A13" i="1"/>
  <c r="C11" i="1"/>
  <c r="B11" i="1"/>
  <c r="A11" i="1"/>
  <c r="C9" i="1"/>
  <c r="B9" i="1"/>
  <c r="A9" i="1"/>
  <c r="C7" i="1"/>
  <c r="B7" i="1"/>
  <c r="A7" i="1"/>
  <c r="B5" i="1"/>
  <c r="A5" i="1"/>
  <c r="C5" i="1"/>
  <c r="V8" i="1" l="1"/>
  <c r="W8" i="1" s="1"/>
  <c r="Q8" i="1" s="1"/>
  <c r="P8" i="1" s="1"/>
  <c r="D8" i="1" s="1"/>
  <c r="V10" i="1"/>
  <c r="W10" i="1" s="1"/>
  <c r="Q10" i="1" s="1"/>
  <c r="P10" i="1" s="1"/>
  <c r="D10" i="1" s="1"/>
  <c r="V12" i="1"/>
  <c r="W12" i="1" s="1"/>
  <c r="Q12" i="1" s="1"/>
  <c r="P12" i="1" s="1"/>
  <c r="D12" i="1" s="1"/>
  <c r="V11" i="1" l="1"/>
  <c r="W11" i="1" s="1"/>
  <c r="Q11" i="1" s="1"/>
  <c r="P11" i="1" s="1"/>
  <c r="D11" i="1" s="1"/>
  <c r="V32" i="1"/>
  <c r="W32" i="1" s="1"/>
  <c r="V4" i="1"/>
  <c r="W4" i="1" s="1"/>
  <c r="V6" i="1"/>
  <c r="W6" i="1" s="1"/>
  <c r="Q6" i="1" s="1"/>
  <c r="V7" i="1"/>
  <c r="W7" i="1" s="1"/>
  <c r="Q7" i="1" s="1"/>
  <c r="P7" i="1" s="1"/>
  <c r="D7" i="1" s="1"/>
  <c r="V9" i="1"/>
  <c r="W9" i="1" s="1"/>
  <c r="Q9" i="1" s="1"/>
  <c r="P9" i="1" s="1"/>
  <c r="D9" i="1" s="1"/>
  <c r="V13" i="1"/>
  <c r="W13" i="1" s="1"/>
  <c r="Q4" i="1" l="1"/>
  <c r="P4" i="1" s="1"/>
  <c r="D4" i="1" s="1"/>
  <c r="V5" i="1"/>
  <c r="W5" i="1" s="1"/>
  <c r="P6" i="1" l="1"/>
  <c r="D6" i="1" s="1"/>
  <c r="Q5" i="1"/>
  <c r="P5" i="1" s="1"/>
  <c r="D5" i="1" l="1"/>
  <c r="C13" i="8"/>
  <c r="C14" i="8"/>
</calcChain>
</file>

<file path=xl/sharedStrings.xml><?xml version="1.0" encoding="utf-8"?>
<sst xmlns="http://schemas.openxmlformats.org/spreadsheetml/2006/main" count="317" uniqueCount="103">
  <si>
    <t>Περίοδος</t>
  </si>
  <si>
    <t>2ο Εξάμηνο</t>
  </si>
  <si>
    <t>Επίπεδο</t>
  </si>
  <si>
    <t>Επικράτεια</t>
  </si>
  <si>
    <t>Περιφέρεια</t>
  </si>
  <si>
    <t>Νομός</t>
  </si>
  <si>
    <t>Δήμος</t>
  </si>
  <si>
    <t>1ο Εξάμηνο</t>
  </si>
  <si>
    <t>Πάροχος</t>
  </si>
  <si>
    <t>Πάροχοι</t>
  </si>
  <si>
    <t>OTE</t>
  </si>
  <si>
    <t>Σημειώσεις Παρόχου</t>
  </si>
  <si>
    <t>KPI-CODE</t>
  </si>
  <si>
    <t>Μέσο</t>
  </si>
  <si>
    <t>URL</t>
  </si>
  <si>
    <t>Υπηρεσία</t>
  </si>
  <si>
    <t>Λήψη παραγγελιών ή/και παροχή πληροφοριών/βοήθειας</t>
  </si>
  <si>
    <t>Βλαβοληψία</t>
  </si>
  <si>
    <t>Στοιχεία μέσου</t>
  </si>
  <si>
    <t>Είδος κλήσης</t>
  </si>
  <si>
    <t>Αστική</t>
  </si>
  <si>
    <t>Υπεραστική</t>
  </si>
  <si>
    <t>Χρέωση με ΦΠΑ (€)</t>
  </si>
  <si>
    <t>H01</t>
  </si>
  <si>
    <t>H02</t>
  </si>
  <si>
    <t>Αριθμός Γραμμής</t>
  </si>
  <si>
    <t>Έτος</t>
  </si>
  <si>
    <t>Άλλη</t>
  </si>
  <si>
    <t>Εξάμηνο</t>
  </si>
  <si>
    <t>Μέσος χρόνος απόκρισης γραμμών υπηρεσιών εξυπηρέτησης τελικών χρηστών</t>
  </si>
  <si>
    <t>Χρόνος εντός του οποίου απαντάται το 95% των ταχύτερα απαντημένων κλήσεων</t>
  </si>
  <si>
    <t>H04</t>
  </si>
  <si>
    <t>H05</t>
  </si>
  <si>
    <t>H03</t>
  </si>
  <si>
    <t>Ημερ/νία έναρξης μετρήσεων</t>
  </si>
  <si>
    <t>Ημερ/νία λήξης μετρήσεων</t>
  </si>
  <si>
    <t>Υποβολή</t>
  </si>
  <si>
    <t>ΝΑΙ</t>
  </si>
  <si>
    <t>ΟΧΙ</t>
  </si>
  <si>
    <t>ΕΛΕΓΧΟΣ ΟΡΘΟΤΗΤΑΣ</t>
  </si>
  <si>
    <t>Είδος μέτρησης</t>
  </si>
  <si>
    <t>Include</t>
  </si>
  <si>
    <t>Ωράριο λειτουργίας</t>
  </si>
  <si>
    <t>ΠΑΝΕΛΛΑΔΙΚΑ</t>
  </si>
  <si>
    <t>KPIcode</t>
  </si>
  <si>
    <t>Operator</t>
  </si>
  <si>
    <t>MeasurementArea</t>
  </si>
  <si>
    <t>Service</t>
  </si>
  <si>
    <t>ServiceLine</t>
  </si>
  <si>
    <t>NoUse</t>
  </si>
  <si>
    <t>Notes</t>
  </si>
  <si>
    <t>LatestUpdate</t>
  </si>
  <si>
    <t>ServiceType</t>
  </si>
  <si>
    <t>ServiceValue</t>
  </si>
  <si>
    <t>ServiceCost</t>
  </si>
  <si>
    <t>WorkingHours</t>
  </si>
  <si>
    <t>NotAnsweredCallsPercentage</t>
  </si>
  <si>
    <t>BillErrorsComplains</t>
  </si>
  <si>
    <t>PercentageOfComplainsServed</t>
  </si>
  <si>
    <t>ΕΛΕΓΧΟΣ ΟΡΘΟΤΗΤΑΣ ΔΠ H01:</t>
  </si>
  <si>
    <t>ΕΛΕΓΧΟΣ ΟΡΘΟΤΗΤΑΣ ΔΠ H02:</t>
  </si>
  <si>
    <t>ΕΛΕΓΧΟΣ ΟΡΘΟΤΗΤΑΣ ΔΠ H03:</t>
  </si>
  <si>
    <t>ΕΛΕΓΧΟΣ ΟΡΘΟΤΗΤΑΣ ΔΠ H04:</t>
  </si>
  <si>
    <t>ΕΛΕΓΧΟΣ ΟΡΘΟΤΗΤΑΣ ΔΠ H05:</t>
  </si>
  <si>
    <t>Πάροχος (εκτός λίστας):</t>
  </si>
  <si>
    <r>
      <t xml:space="preserve">Άλλη Υπηρεσία
</t>
    </r>
    <r>
      <rPr>
        <b/>
        <sz val="9"/>
        <color rgb="FFC00000"/>
        <rFont val="Calibri"/>
        <family val="2"/>
        <charset val="161"/>
        <scheme val="minor"/>
      </rPr>
      <t>(Συμπληρώνεται μόνο αν επιλεγεί 'Άλλη' στις Βασικές υπηρεσίες)</t>
    </r>
  </si>
  <si>
    <t>Σφάλματα</t>
  </si>
  <si>
    <r>
      <t xml:space="preserve">Ποσοστό αναπάντητων κλήσεων  (%)
</t>
    </r>
    <r>
      <rPr>
        <b/>
        <sz val="9"/>
        <color rgb="FFC00000"/>
        <rFont val="Calibri"/>
        <family val="2"/>
        <charset val="161"/>
        <scheme val="minor"/>
      </rPr>
      <t>(αριθμητική τιμή με 2 δεκαδικά)</t>
    </r>
  </si>
  <si>
    <r>
      <t xml:space="preserve">Ημερ/νία τελευταίας ενημέρωσης
</t>
    </r>
    <r>
      <rPr>
        <b/>
        <sz val="9"/>
        <color rgb="FFC00000"/>
        <rFont val="Calibri"/>
        <family val="2"/>
        <charset val="161"/>
        <scheme val="minor"/>
      </rPr>
      <t>(μορφή ΗΗ/ΜΜ/ΕΕΕΕ)</t>
    </r>
  </si>
  <si>
    <r>
      <t xml:space="preserve">Μέσος χρόνος απόκρισης γραμμών υπηρεσιών εξυπηρέτησης τελικών χρηστών
(sec)
</t>
    </r>
    <r>
      <rPr>
        <b/>
        <sz val="9"/>
        <color rgb="FFC00000"/>
        <rFont val="Calibri"/>
        <family val="2"/>
        <charset val="161"/>
        <scheme val="minor"/>
      </rPr>
      <t>(Ακέραια αριθμητική τιμή)</t>
    </r>
  </si>
  <si>
    <r>
      <t xml:space="preserve">Χρόνος εντός του οποίου απαντάται το 95% των ταχύτερα απαντημένων κλήσεων
(sec)
</t>
    </r>
    <r>
      <rPr>
        <b/>
        <sz val="9"/>
        <color rgb="FFC00000"/>
        <rFont val="Calibri"/>
        <family val="2"/>
        <charset val="161"/>
        <scheme val="minor"/>
      </rPr>
      <t>(Ακέραια αριθμητική τιμή)</t>
    </r>
  </si>
  <si>
    <t>Time50</t>
  </si>
  <si>
    <t>Time95</t>
  </si>
  <si>
    <r>
      <t xml:space="preserve">Ποσοστό εξυπηρέτησης παραπόνων τελικών χρηστών (%)
</t>
    </r>
    <r>
      <rPr>
        <b/>
        <sz val="9"/>
        <color rgb="FFC00000"/>
        <rFont val="Calibri"/>
        <family val="2"/>
        <charset val="161"/>
        <scheme val="minor"/>
      </rPr>
      <t>(αριθμητική τιμή με 2 δεκαδικά)</t>
    </r>
  </si>
  <si>
    <r>
      <t xml:space="preserve">Ποσοστό παραπόνων ορθότητας λογαριασμού (%)
</t>
    </r>
    <r>
      <rPr>
        <b/>
        <sz val="9"/>
        <color rgb="FFC00000"/>
        <rFont val="Calibri"/>
        <family val="2"/>
        <charset val="161"/>
        <scheme val="minor"/>
      </rPr>
      <t>(αριθμητική τιμή με 2 δεκαδικά)</t>
    </r>
  </si>
  <si>
    <t>Τηλέφωνο</t>
  </si>
  <si>
    <t>Fax</t>
  </si>
  <si>
    <t>Email</t>
  </si>
  <si>
    <t>Orchard_Measurement_Id</t>
  </si>
  <si>
    <t>Orchard_Route_Title</t>
  </si>
  <si>
    <t>ΠΕΡΙΟΧΗ</t>
  </si>
  <si>
    <r>
      <t xml:space="preserve">Βασικές Υπηρεσίες
</t>
    </r>
    <r>
      <rPr>
        <b/>
        <sz val="9"/>
        <color rgb="FFC00000"/>
        <rFont val="Calibri"/>
        <family val="2"/>
        <charset val="161"/>
        <scheme val="minor"/>
      </rPr>
      <t>(Αν αφεθεί κενό δεν απαιτείται συμπλήρωση των άλλων στοιχείων της γραμμής)</t>
    </r>
  </si>
  <si>
    <t>Στοιχεία Μέτρησης</t>
  </si>
  <si>
    <t>ΕΛΕΓΧΟΣ ΣΤΟΙΧΕΙΩΝ ΠΑΡΟΧΟΥ
ΚΑΙ ΠΕΡΙΟΔΟΥ ΜΕΤΡΗΣΗΣ:</t>
  </si>
  <si>
    <t>COSMOLINE</t>
  </si>
  <si>
    <t>COSMOTE</t>
  </si>
  <si>
    <t>CYTA</t>
  </si>
  <si>
    <t>FORTHNET</t>
  </si>
  <si>
    <t>VODAFONE</t>
  </si>
  <si>
    <t>WIND</t>
  </si>
  <si>
    <t>Δευτέρα - Παρασκευή: 09:00-17:00</t>
  </si>
  <si>
    <t>Δευτέρα - Κυριακή: 24 ώρες &amp; αργίες</t>
  </si>
  <si>
    <t>info@nova.gr</t>
  </si>
  <si>
    <t>internet-support@nova.gr</t>
  </si>
  <si>
    <t>Δευτέρα - Κυριακή: 07:00-23:00</t>
  </si>
  <si>
    <t>Δευτέρα - Σάββατο: 09:00 - 22:00, Κυριακή 10:00 - 22:00</t>
  </si>
  <si>
    <t>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 για Λήψη Παραγγελιών στα 30 δευτ., για Βλαβοληψία στα 60 δευτ σε 13831 ,8001009000 και 8001001112 και 30 δευτ. στο 13832, για Εξυπ. Πελατών στα 60 δευτ στο 13831 και 45 δευτ στο 13832.</t>
  </si>
  <si>
    <t>0</t>
  </si>
  <si>
    <t>Ατελώς</t>
  </si>
  <si>
    <t>Ατελώς για κλήσεις από το δίκτυο της Forthnet</t>
  </si>
  <si>
    <t>Οι αναγραφόμενες τιμές περιλαμβάνουν ΦΠΑ 24% και τέλος σταθερής τηλεφωνίας &amp; Internet 5%.</t>
  </si>
  <si>
    <t>0,0312€/λεπτό για κλήσεις από το δίκτυο της Forthnet</t>
  </si>
  <si>
    <t>0,1072€/λεπτό από το δίκτυο της Forthnet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</si>
</sst>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dd/mm/yyyy"/>
  </numFmts>
  <fonts count="22" x14ac:knownFonts="1">
    <font>
      <sz val="11"/>
      <color theme="1"/>
      <name val="Calibri"/>
      <family val="2"/>
      <charset val="161"/>
      <scheme val="minor"/>
    </font>
    <font>
      <b/>
      <sz val="11"/>
      <color theme="1"/>
      <name val="Calibri"/>
      <family val="2"/>
      <charset val="161"/>
      <scheme val="minor"/>
    </font>
    <font>
      <b/>
      <sz val="11"/>
      <color theme="5" tint="-0.499984740745262"/>
      <name val="Calibri"/>
      <family val="2"/>
      <charset val="161"/>
      <scheme val="minor"/>
    </font>
    <font>
      <sz val="10"/>
      <name val="Arial"/>
      <family val="2"/>
      <charset val="161"/>
    </font>
    <font>
      <sz val="11"/>
      <color theme="0" tint="-4.9989318521683403E-2"/>
      <name val="Calibri"/>
      <family val="2"/>
      <charset val="161"/>
      <scheme val="minor"/>
    </font>
    <font>
      <b/>
      <sz val="9"/>
      <color rgb="FFC00000"/>
      <name val="Calibri"/>
      <family val="2"/>
      <charset val="161"/>
      <scheme val="minor"/>
    </font>
    <font>
      <sz val="11"/>
      <color theme="1"/>
      <name val="Calibri"/>
      <family val="2"/>
      <charset val="161"/>
      <scheme val="minor"/>
    </font>
    <font>
      <b/>
      <sz val="18"/>
      <color theme="3"/>
      <name val="Calibri Light"/>
      <family val="2"/>
      <charset val="161"/>
      <scheme val="maj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006100"/>
      <name val="Calibri"/>
      <family val="2"/>
      <charset val="161"/>
      <scheme val="minor"/>
    </font>
    <font>
      <sz val="11"/>
      <color rgb="FF9C0006"/>
      <name val="Calibri"/>
      <family val="2"/>
      <charset val="161"/>
      <scheme val="minor"/>
    </font>
    <font>
      <sz val="11"/>
      <color rgb="FF9C6500"/>
      <name val="Calibri"/>
      <family val="2"/>
      <charset val="161"/>
      <scheme val="minor"/>
    </font>
    <font>
      <sz val="11"/>
      <color rgb="FF3F3F76"/>
      <name val="Calibri"/>
      <family val="2"/>
      <charset val="161"/>
      <scheme val="minor"/>
    </font>
    <font>
      <b/>
      <sz val="11"/>
      <color rgb="FF3F3F3F"/>
      <name val="Calibri"/>
      <family val="2"/>
      <charset val="161"/>
      <scheme val="minor"/>
    </font>
    <font>
      <b/>
      <sz val="11"/>
      <color rgb="FFFA7D00"/>
      <name val="Calibri"/>
      <family val="2"/>
      <charset val="161"/>
      <scheme val="minor"/>
    </font>
    <font>
      <sz val="11"/>
      <color rgb="FFFA7D00"/>
      <name val="Calibri"/>
      <family val="2"/>
      <charset val="161"/>
      <scheme val="minor"/>
    </font>
    <font>
      <b/>
      <sz val="11"/>
      <color theme="0"/>
      <name val="Calibri"/>
      <family val="2"/>
      <charset val="161"/>
      <scheme val="minor"/>
    </font>
    <font>
      <sz val="11"/>
      <color rgb="FFFF0000"/>
      <name val="Calibri"/>
      <family val="2"/>
      <charset val="161"/>
      <scheme val="minor"/>
    </font>
    <font>
      <i/>
      <sz val="11"/>
      <color rgb="FF7F7F7F"/>
      <name val="Calibri"/>
      <family val="2"/>
      <charset val="161"/>
      <scheme val="minor"/>
    </font>
    <font>
      <sz val="11"/>
      <color theme="0"/>
      <name val="Calibri"/>
      <family val="2"/>
      <charset val="161"/>
      <scheme val="minor"/>
    </font>
  </fonts>
  <fills count="37">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1"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0">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style="thin">
        <color indexed="64"/>
      </left>
      <right style="thin">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3" fillId="0" borderId="0"/>
    <xf numFmtId="0" fontId="3" fillId="0" borderId="0"/>
    <xf numFmtId="0" fontId="7" fillId="0" borderId="0" applyNumberFormat="0" applyFill="0" applyBorder="0" applyAlignment="0" applyProtection="0"/>
    <xf numFmtId="0" fontId="8" fillId="0" borderId="41" applyNumberFormat="0" applyFill="0" applyAlignment="0" applyProtection="0"/>
    <xf numFmtId="0" fontId="9" fillId="0" borderId="42" applyNumberFormat="0" applyFill="0" applyAlignment="0" applyProtection="0"/>
    <xf numFmtId="0" fontId="10" fillId="0" borderId="43" applyNumberFormat="0" applyFill="0" applyAlignment="0" applyProtection="0"/>
    <xf numFmtId="0" fontId="10" fillId="0" borderId="0" applyNumberFormat="0" applyFill="0" applyBorder="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0" applyNumberFormat="0" applyBorder="0" applyAlignment="0" applyProtection="0"/>
    <xf numFmtId="0" fontId="14" fillId="9" borderId="44" applyNumberFormat="0" applyAlignment="0" applyProtection="0"/>
    <xf numFmtId="0" fontId="15" fillId="10" borderId="45" applyNumberFormat="0" applyAlignment="0" applyProtection="0"/>
    <xf numFmtId="0" fontId="16" fillId="10" borderId="44" applyNumberFormat="0" applyAlignment="0" applyProtection="0"/>
    <xf numFmtId="0" fontId="17" fillId="0" borderId="46" applyNumberFormat="0" applyFill="0" applyAlignment="0" applyProtection="0"/>
    <xf numFmtId="0" fontId="18" fillId="11" borderId="47" applyNumberFormat="0" applyAlignment="0" applyProtection="0"/>
    <xf numFmtId="0" fontId="19" fillId="0" borderId="0" applyNumberFormat="0" applyFill="0" applyBorder="0" applyAlignment="0" applyProtection="0"/>
    <xf numFmtId="0" fontId="6" fillId="12" borderId="48" applyNumberFormat="0" applyFont="0" applyAlignment="0" applyProtection="0"/>
    <xf numFmtId="0" fontId="20" fillId="0" borderId="0" applyNumberFormat="0" applyFill="0" applyBorder="0" applyAlignment="0" applyProtection="0"/>
    <xf numFmtId="0" fontId="1" fillId="0" borderId="49" applyNumberFormat="0" applyFill="0" applyAlignment="0" applyProtection="0"/>
    <xf numFmtId="0" fontId="21"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1" fillId="32" borderId="0" applyNumberFormat="0" applyBorder="0" applyAlignment="0" applyProtection="0"/>
    <xf numFmtId="0" fontId="21"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21" fillId="36" borderId="0" applyNumberFormat="0" applyBorder="0" applyAlignment="0" applyProtection="0"/>
  </cellStyleXfs>
  <cellXfs count="119">
    <xf numFmtId="0" fontId="0" fillId="0" borderId="0" xfId="0"/>
    <xf numFmtId="0" fontId="1" fillId="0" borderId="0" xfId="0" applyFont="1"/>
    <xf numFmtId="0" fontId="2" fillId="2" borderId="1" xfId="0" applyFont="1" applyFill="1" applyBorder="1" applyAlignment="1">
      <alignment vertical="top" wrapText="1"/>
    </xf>
    <xf numFmtId="0" fontId="2" fillId="2" borderId="2" xfId="0" applyFont="1" applyFill="1" applyBorder="1" applyAlignment="1">
      <alignment vertical="top" wrapText="1"/>
    </xf>
    <xf numFmtId="164" fontId="4" fillId="3" borderId="0" xfId="0" applyNumberFormat="1" applyFont="1" applyFill="1" applyBorder="1" applyAlignment="1">
      <alignment horizontal="left" vertical="top"/>
    </xf>
    <xf numFmtId="164" fontId="4" fillId="3" borderId="9" xfId="0" applyNumberFormat="1" applyFont="1" applyFill="1" applyBorder="1" applyAlignment="1">
      <alignment horizontal="left" vertical="top"/>
    </xf>
    <xf numFmtId="164" fontId="4" fillId="3" borderId="11" xfId="0" applyNumberFormat="1" applyFont="1" applyFill="1" applyBorder="1" applyAlignment="1">
      <alignment horizontal="left" vertical="top"/>
    </xf>
    <xf numFmtId="164" fontId="4" fillId="3" borderId="12" xfId="0" applyNumberFormat="1" applyFont="1" applyFill="1" applyBorder="1" applyAlignment="1">
      <alignment horizontal="left" vertical="top"/>
    </xf>
    <xf numFmtId="0" fontId="0" fillId="0" borderId="14" xfId="0" applyBorder="1" applyAlignment="1">
      <alignment horizontal="left" vertical="top"/>
    </xf>
    <xf numFmtId="0" fontId="0" fillId="3" borderId="15" xfId="0" applyFill="1" applyBorder="1" applyAlignment="1">
      <alignment horizontal="left" vertical="top"/>
    </xf>
    <xf numFmtId="0" fontId="2" fillId="2" borderId="3" xfId="0" applyFont="1" applyFill="1" applyBorder="1" applyAlignment="1">
      <alignment vertical="top" wrapText="1"/>
    </xf>
    <xf numFmtId="0" fontId="0" fillId="3" borderId="19" xfId="0" applyFill="1" applyBorder="1" applyAlignment="1">
      <alignment horizontal="left" vertical="top"/>
    </xf>
    <xf numFmtId="0" fontId="0" fillId="0" borderId="20" xfId="0" applyBorder="1" applyAlignment="1">
      <alignment horizontal="left" vertical="top"/>
    </xf>
    <xf numFmtId="0" fontId="0" fillId="0" borderId="4" xfId="0" applyBorder="1"/>
    <xf numFmtId="0" fontId="2" fillId="2" borderId="4" xfId="0" applyFont="1" applyFill="1" applyBorder="1" applyAlignment="1">
      <alignment vertical="top"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2" borderId="26" xfId="0" applyFont="1" applyFill="1" applyBorder="1" applyAlignment="1">
      <alignment horizontal="center" vertical="center" wrapText="1"/>
    </xf>
    <xf numFmtId="0" fontId="0" fillId="0" borderId="25" xfId="0" applyFont="1" applyBorder="1" applyAlignment="1">
      <alignment horizontal="center" vertical="center"/>
    </xf>
    <xf numFmtId="49" fontId="0" fillId="3" borderId="6" xfId="0" applyNumberFormat="1" applyFill="1" applyBorder="1" applyAlignment="1">
      <alignment horizontal="left" vertical="top" wrapText="1"/>
    </xf>
    <xf numFmtId="49" fontId="0" fillId="3" borderId="8" xfId="0" applyNumberFormat="1" applyFill="1" applyBorder="1" applyAlignment="1">
      <alignment horizontal="left" vertical="top" wrapText="1"/>
    </xf>
    <xf numFmtId="0" fontId="0" fillId="0" borderId="28" xfId="0" applyBorder="1" applyAlignment="1">
      <alignment horizontal="center" vertical="center"/>
    </xf>
    <xf numFmtId="0" fontId="0" fillId="0" borderId="0" xfId="0"/>
    <xf numFmtId="0" fontId="1" fillId="0" borderId="0" xfId="0" applyFont="1"/>
    <xf numFmtId="0" fontId="2" fillId="2" borderId="1" xfId="0" applyFont="1" applyFill="1" applyBorder="1" applyAlignment="1">
      <alignment vertical="top" wrapText="1"/>
    </xf>
    <xf numFmtId="0" fontId="2" fillId="2" borderId="2" xfId="0" applyFont="1" applyFill="1" applyBorder="1" applyAlignment="1">
      <alignment vertical="top" wrapText="1"/>
    </xf>
    <xf numFmtId="164" fontId="4" fillId="3" borderId="0" xfId="0" applyNumberFormat="1" applyFont="1" applyFill="1" applyBorder="1" applyAlignment="1">
      <alignment horizontal="left" vertical="top"/>
    </xf>
    <xf numFmtId="164" fontId="4" fillId="3" borderId="12" xfId="0" applyNumberFormat="1" applyFont="1" applyFill="1" applyBorder="1" applyAlignment="1">
      <alignment horizontal="left" vertical="top"/>
    </xf>
    <xf numFmtId="0" fontId="0" fillId="0" borderId="14" xfId="0" applyBorder="1" applyAlignment="1">
      <alignment horizontal="left" vertical="top"/>
    </xf>
    <xf numFmtId="0" fontId="2" fillId="2" borderId="27" xfId="0" applyFont="1" applyFill="1" applyBorder="1" applyAlignment="1">
      <alignment horizontal="center" vertical="center" wrapText="1"/>
    </xf>
    <xf numFmtId="49" fontId="0" fillId="3" borderId="6" xfId="0" applyNumberFormat="1" applyFill="1" applyBorder="1" applyAlignment="1">
      <alignment horizontal="left" vertical="top"/>
    </xf>
    <xf numFmtId="0" fontId="0" fillId="3" borderId="6" xfId="0" applyNumberFormat="1" applyFill="1" applyBorder="1" applyAlignment="1">
      <alignment horizontal="left" vertical="top" wrapText="1"/>
    </xf>
    <xf numFmtId="0" fontId="0" fillId="3" borderId="6" xfId="0" applyNumberFormat="1" applyFill="1" applyBorder="1" applyAlignment="1">
      <alignment horizontal="left" vertical="top"/>
    </xf>
    <xf numFmtId="0" fontId="0" fillId="3" borderId="18" xfId="0" applyNumberFormat="1" applyFill="1" applyBorder="1" applyAlignment="1">
      <alignment horizontal="left" vertical="top"/>
    </xf>
    <xf numFmtId="0" fontId="2" fillId="2" borderId="29" xfId="0" applyFont="1" applyFill="1" applyBorder="1" applyAlignment="1">
      <alignment vertical="top" wrapText="1"/>
    </xf>
    <xf numFmtId="0" fontId="0" fillId="0" borderId="0" xfId="0" applyFill="1" applyBorder="1"/>
    <xf numFmtId="0" fontId="0" fillId="0" borderId="0" xfId="0" applyFill="1" applyBorder="1" applyAlignment="1">
      <alignment wrapText="1"/>
    </xf>
    <xf numFmtId="0" fontId="0" fillId="0" borderId="0" xfId="0" applyFill="1" applyBorder="1" applyAlignment="1">
      <alignment horizontal="right"/>
    </xf>
    <xf numFmtId="0" fontId="2" fillId="2" borderId="2" xfId="0" applyFont="1" applyFill="1" applyBorder="1" applyAlignment="1">
      <alignment horizontal="left" vertical="top" wrapText="1"/>
    </xf>
    <xf numFmtId="0" fontId="0" fillId="0" borderId="4" xfId="0" applyBorder="1" applyAlignment="1" applyProtection="1">
      <alignment horizontal="left" vertical="top"/>
      <protection locked="0"/>
    </xf>
    <xf numFmtId="0" fontId="0" fillId="0" borderId="4" xfId="0" applyBorder="1" applyAlignment="1" applyProtection="1">
      <alignment horizontal="left" vertical="top"/>
    </xf>
    <xf numFmtId="0" fontId="0" fillId="5" borderId="0" xfId="0" applyFill="1"/>
    <xf numFmtId="0" fontId="0" fillId="5" borderId="0" xfId="0" applyFill="1" applyAlignment="1">
      <alignment vertical="center"/>
    </xf>
    <xf numFmtId="0" fontId="0" fillId="5" borderId="0" xfId="0" applyFill="1" applyAlignment="1">
      <alignment horizontal="center" vertical="center"/>
    </xf>
    <xf numFmtId="0" fontId="0" fillId="5" borderId="4" xfId="0" applyFill="1" applyBorder="1"/>
    <xf numFmtId="0" fontId="2" fillId="5" borderId="23" xfId="0" applyFont="1" applyFill="1" applyBorder="1" applyAlignment="1">
      <alignment vertical="center" wrapText="1"/>
    </xf>
    <xf numFmtId="0" fontId="0" fillId="5" borderId="0" xfId="0" applyFill="1" applyAlignment="1">
      <alignment wrapText="1"/>
    </xf>
    <xf numFmtId="0" fontId="2" fillId="2" borderId="3" xfId="0" applyFont="1" applyFill="1" applyBorder="1" applyAlignment="1">
      <alignment horizontal="center" vertical="center" wrapText="1"/>
    </xf>
    <xf numFmtId="0" fontId="0" fillId="0" borderId="33" xfId="0" applyBorder="1" applyAlignment="1">
      <alignment horizontal="center" vertical="center"/>
    </xf>
    <xf numFmtId="0" fontId="0" fillId="0" borderId="36" xfId="0" applyBorder="1" applyAlignment="1">
      <alignment horizontal="center" vertical="center"/>
    </xf>
    <xf numFmtId="164" fontId="0" fillId="4" borderId="6" xfId="0" applyNumberFormat="1" applyFill="1" applyBorder="1" applyAlignment="1" applyProtection="1">
      <alignment horizontal="left" vertical="top" wrapText="1"/>
      <protection locked="0"/>
    </xf>
    <xf numFmtId="164" fontId="0" fillId="4" borderId="4" xfId="0" applyNumberFormat="1" applyFill="1" applyBorder="1" applyAlignment="1" applyProtection="1">
      <alignment horizontal="left" vertical="top" wrapText="1"/>
      <protection locked="0"/>
    </xf>
    <xf numFmtId="164" fontId="0" fillId="4" borderId="5" xfId="0" applyNumberFormat="1" applyFill="1" applyBorder="1" applyAlignment="1" applyProtection="1">
      <alignment horizontal="left" vertical="top" wrapText="1"/>
      <protection locked="0"/>
    </xf>
    <xf numFmtId="1" fontId="0" fillId="0" borderId="4" xfId="0" applyNumberFormat="1" applyBorder="1" applyAlignment="1" applyProtection="1">
      <alignment horizontal="left" vertical="top"/>
      <protection locked="0"/>
    </xf>
    <xf numFmtId="0" fontId="0" fillId="0" borderId="38" xfId="0" applyBorder="1" applyAlignment="1">
      <alignment horizontal="center" vertical="center"/>
    </xf>
    <xf numFmtId="0" fontId="0" fillId="0" borderId="11" xfId="0" applyBorder="1" applyAlignment="1">
      <alignment horizontal="center" vertical="center"/>
    </xf>
    <xf numFmtId="4" fontId="0" fillId="0" borderId="4" xfId="0" applyNumberFormat="1" applyFill="1" applyBorder="1" applyAlignment="1" applyProtection="1">
      <alignment horizontal="left" vertical="top"/>
      <protection locked="0"/>
    </xf>
    <xf numFmtId="0" fontId="2" fillId="2" borderId="39" xfId="0" applyFont="1" applyFill="1" applyBorder="1" applyAlignment="1">
      <alignment horizontal="center" vertical="center" wrapText="1"/>
    </xf>
    <xf numFmtId="0" fontId="0" fillId="0" borderId="14" xfId="0" applyBorder="1" applyAlignment="1" applyProtection="1">
      <alignment horizontal="left" vertical="top"/>
    </xf>
    <xf numFmtId="0" fontId="2" fillId="5" borderId="0" xfId="0" applyFont="1" applyFill="1" applyBorder="1" applyAlignment="1">
      <alignment vertical="top" wrapText="1"/>
    </xf>
    <xf numFmtId="49" fontId="0" fillId="5" borderId="0" xfId="0" applyNumberFormat="1" applyFill="1" applyBorder="1" applyAlignment="1">
      <alignment horizontal="left" vertical="top"/>
    </xf>
    <xf numFmtId="49" fontId="4" fillId="5" borderId="0" xfId="0" applyNumberFormat="1" applyFont="1" applyFill="1" applyBorder="1" applyAlignment="1">
      <alignment horizontal="left" vertical="top"/>
    </xf>
    <xf numFmtId="0" fontId="0" fillId="5" borderId="0" xfId="0" applyFill="1" applyAlignment="1">
      <alignment horizontal="right"/>
    </xf>
    <xf numFmtId="1" fontId="0" fillId="3" borderId="6" xfId="0" applyNumberFormat="1" applyFont="1" applyFill="1" applyBorder="1" applyAlignment="1">
      <alignment horizontal="left" vertical="top"/>
    </xf>
    <xf numFmtId="0" fontId="0" fillId="3" borderId="18" xfId="0" applyNumberFormat="1" applyFill="1" applyBorder="1" applyAlignment="1">
      <alignment horizontal="left" vertical="top" wrapText="1"/>
    </xf>
    <xf numFmtId="1" fontId="0" fillId="3" borderId="18" xfId="0" applyNumberFormat="1" applyFont="1" applyFill="1" applyBorder="1" applyAlignment="1">
      <alignment horizontal="left" vertical="top"/>
    </xf>
    <xf numFmtId="0" fontId="0" fillId="0" borderId="34" xfId="0" applyBorder="1" applyAlignment="1">
      <alignment wrapText="1"/>
    </xf>
    <xf numFmtId="0" fontId="0" fillId="0" borderId="17" xfId="0" applyBorder="1" applyAlignment="1">
      <alignment vertical="top"/>
    </xf>
    <xf numFmtId="2" fontId="0" fillId="0" borderId="18" xfId="0" applyNumberFormat="1" applyBorder="1" applyAlignment="1" applyProtection="1">
      <alignment horizontal="right" vertical="top"/>
      <protection locked="0"/>
    </xf>
    <xf numFmtId="2" fontId="0" fillId="0" borderId="18" xfId="0" applyNumberFormat="1" applyBorder="1" applyAlignment="1" applyProtection="1">
      <alignment horizontal="left" vertical="top"/>
      <protection locked="0"/>
    </xf>
    <xf numFmtId="164" fontId="0" fillId="0" borderId="4" xfId="0" applyNumberFormat="1" applyBorder="1" applyAlignment="1" applyProtection="1">
      <alignment horizontal="left" vertical="top"/>
      <protection locked="0"/>
    </xf>
    <xf numFmtId="0" fontId="0" fillId="0" borderId="4" xfId="0" applyBorder="1" applyProtection="1">
      <protection locked="0"/>
    </xf>
    <xf numFmtId="0" fontId="0" fillId="0" borderId="24" xfId="0" applyFont="1" applyFill="1" applyBorder="1" applyAlignment="1" applyProtection="1">
      <alignment horizontal="center" vertical="center" wrapText="1"/>
      <protection locked="0"/>
    </xf>
    <xf numFmtId="49" fontId="0" fillId="3" borderId="18" xfId="0" applyNumberFormat="1" applyFill="1" applyBorder="1" applyAlignment="1">
      <alignment horizontal="left" vertical="top"/>
    </xf>
    <xf numFmtId="165" fontId="0" fillId="0" borderId="14" xfId="0" applyNumberFormat="1" applyBorder="1" applyAlignment="1" applyProtection="1">
      <alignment horizontal="left" vertical="top"/>
      <protection locked="0"/>
    </xf>
    <xf numFmtId="0" fontId="0" fillId="4" borderId="6" xfId="0" applyNumberFormat="1" applyFill="1" applyBorder="1" applyAlignment="1" applyProtection="1">
      <alignment horizontal="left" vertical="top" wrapText="1"/>
      <protection locked="0"/>
    </xf>
    <xf numFmtId="0" fontId="0" fillId="4" borderId="7" xfId="0" applyNumberFormat="1" applyFill="1" applyBorder="1" applyAlignment="1" applyProtection="1">
      <alignment horizontal="left" vertical="top" wrapText="1"/>
      <protection locked="0"/>
    </xf>
    <xf numFmtId="0" fontId="0" fillId="4" borderId="8" xfId="0" applyNumberFormat="1" applyFill="1" applyBorder="1" applyAlignment="1" applyProtection="1">
      <alignment horizontal="left" vertical="top" wrapText="1"/>
      <protection locked="0"/>
    </xf>
    <xf numFmtId="0" fontId="0" fillId="0" borderId="34" xfId="0" applyBorder="1" applyAlignment="1">
      <alignment vertical="top" wrapText="1"/>
    </xf>
    <xf numFmtId="0" fontId="0" fillId="0" borderId="35" xfId="0" applyBorder="1" applyAlignment="1">
      <alignment vertical="top" wrapText="1"/>
    </xf>
    <xf numFmtId="0" fontId="0" fillId="0" borderId="37" xfId="0" applyBorder="1" applyAlignment="1">
      <alignment vertical="top" wrapText="1"/>
    </xf>
    <xf numFmtId="1" fontId="0" fillId="0" borderId="14" xfId="0" applyNumberFormat="1" applyBorder="1" applyAlignment="1" applyProtection="1">
      <alignment horizontal="right"/>
      <protection locked="0"/>
    </xf>
    <xf numFmtId="1" fontId="0" fillId="0" borderId="6" xfId="0" applyNumberFormat="1" applyBorder="1" applyAlignment="1" applyProtection="1">
      <alignment horizontal="right" wrapText="1"/>
      <protection locked="0"/>
    </xf>
    <xf numFmtId="1" fontId="0" fillId="0" borderId="4" xfId="0" applyNumberFormat="1" applyBorder="1" applyAlignment="1" applyProtection="1">
      <alignment horizontal="right" wrapText="1"/>
      <protection locked="0"/>
    </xf>
    <xf numFmtId="1" fontId="0" fillId="0" borderId="5" xfId="0" applyNumberFormat="1" applyBorder="1" applyAlignment="1" applyProtection="1">
      <alignment horizontal="right" wrapText="1"/>
      <protection locked="0"/>
    </xf>
    <xf numFmtId="0" fontId="0" fillId="0" borderId="17" xfId="0" applyBorder="1" applyAlignment="1">
      <alignment vertical="top" wrapText="1"/>
    </xf>
    <xf numFmtId="0" fontId="4" fillId="3" borderId="10" xfId="0" applyFont="1" applyFill="1" applyBorder="1" applyAlignment="1">
      <alignment horizontal="left" vertical="top" wrapText="1"/>
    </xf>
    <xf numFmtId="0" fontId="4" fillId="3" borderId="13" xfId="0" applyFont="1" applyFill="1" applyBorder="1" applyAlignment="1">
      <alignment horizontal="left" vertical="top" wrapText="1"/>
    </xf>
    <xf numFmtId="4" fontId="0" fillId="0" borderId="40" xfId="0" applyNumberFormat="1" applyFill="1" applyBorder="1" applyAlignment="1">
      <alignment horizontal="left" vertical="top"/>
    </xf>
    <xf numFmtId="4" fontId="0" fillId="0" borderId="4" xfId="0" applyNumberFormat="1" applyFill="1" applyBorder="1" applyAlignment="1">
      <alignment horizontal="left" vertical="top"/>
    </xf>
    <xf numFmtId="0" fontId="0" fillId="0" borderId="0" xfId="0" applyBorder="1"/>
    <xf numFmtId="1" fontId="0" fillId="3" borderId="6" xfId="0" applyNumberFormat="1" applyFill="1" applyBorder="1" applyAlignment="1">
      <alignment horizontal="left" vertical="top" wrapText="1"/>
    </xf>
    <xf numFmtId="0" fontId="0" fillId="3" borderId="40" xfId="0" applyFill="1" applyBorder="1" applyAlignment="1">
      <alignment horizontal="left" vertical="top" wrapText="1"/>
    </xf>
    <xf numFmtId="0" fontId="0" fillId="3" borderId="4" xfId="0" applyFill="1" applyBorder="1" applyAlignment="1">
      <alignment horizontal="left" vertical="top" wrapText="1"/>
    </xf>
    <xf numFmtId="49" fontId="0" fillId="0" borderId="16" xfId="0" applyNumberFormat="1" applyBorder="1" applyAlignment="1" applyProtection="1">
      <alignment horizontal="left" vertical="top" wrapText="1"/>
      <protection locked="0"/>
    </xf>
    <xf numFmtId="49" fontId="4" fillId="3" borderId="10" xfId="0" applyNumberFormat="1" applyFont="1" applyFill="1" applyBorder="1" applyAlignment="1">
      <alignment horizontal="left" vertical="top" wrapText="1"/>
    </xf>
    <xf numFmtId="49" fontId="0" fillId="0" borderId="30" xfId="0" applyNumberFormat="1" applyFill="1" applyBorder="1" applyAlignment="1" applyProtection="1">
      <alignment horizontal="left" vertical="top" wrapText="1"/>
      <protection locked="0"/>
    </xf>
    <xf numFmtId="49" fontId="0" fillId="0" borderId="4" xfId="0" applyNumberFormat="1" applyFill="1" applyBorder="1" applyAlignment="1" applyProtection="1">
      <alignment horizontal="left" vertical="top" wrapText="1"/>
      <protection locked="0"/>
    </xf>
    <xf numFmtId="49" fontId="0" fillId="0" borderId="5" xfId="0" applyNumberFormat="1" applyFill="1" applyBorder="1" applyAlignment="1" applyProtection="1">
      <alignment horizontal="left" vertical="top" wrapText="1"/>
      <protection locked="0"/>
    </xf>
    <xf numFmtId="49" fontId="0" fillId="0" borderId="4" xfId="0" applyNumberFormat="1" applyBorder="1" applyAlignment="1" applyProtection="1">
      <alignment horizontal="right" vertical="top" wrapText="1"/>
      <protection locked="0"/>
    </xf>
    <xf numFmtId="49" fontId="0" fillId="0" borderId="5" xfId="0" applyNumberFormat="1" applyBorder="1" applyAlignment="1" applyProtection="1">
      <alignment horizontal="right" vertical="top" wrapText="1"/>
      <protection locked="0"/>
    </xf>
    <xf numFmtId="49" fontId="0" fillId="4" borderId="6" xfId="0" applyNumberFormat="1" applyFill="1" applyBorder="1" applyAlignment="1" applyProtection="1">
      <alignment horizontal="left" vertical="top" wrapText="1"/>
      <protection locked="0"/>
    </xf>
    <xf numFmtId="49" fontId="0" fillId="4" borderId="4" xfId="0" applyNumberFormat="1" applyFill="1" applyBorder="1" applyAlignment="1" applyProtection="1">
      <alignment horizontal="left" vertical="top" wrapText="1"/>
      <protection locked="0"/>
    </xf>
    <xf numFmtId="49" fontId="0" fillId="4" borderId="5" xfId="0" applyNumberFormat="1" applyFill="1" applyBorder="1" applyAlignment="1" applyProtection="1">
      <alignment horizontal="left" vertical="top" wrapText="1"/>
      <protection locked="0"/>
    </xf>
    <xf numFmtId="49" fontId="0" fillId="0" borderId="0" xfId="0" applyNumberFormat="1" applyAlignment="1" applyProtection="1">
      <alignment wrapText="1"/>
      <protection locked="0"/>
    </xf>
    <xf numFmtId="49" fontId="0" fillId="0" borderId="4" xfId="0" applyNumberFormat="1" applyBorder="1" applyAlignment="1" applyProtection="1">
      <alignment wrapText="1"/>
      <protection locked="0"/>
    </xf>
    <xf numFmtId="0" fontId="0" fillId="0" borderId="16" xfId="0" applyBorder="1" applyAlignment="1" applyProtection="1">
      <alignment horizontal="left" vertical="top" wrapText="1"/>
      <protection locked="0"/>
    </xf>
    <xf numFmtId="0" fontId="4" fillId="3" borderId="31" xfId="0" applyFont="1" applyFill="1" applyBorder="1" applyAlignment="1">
      <alignment horizontal="left" vertical="top" wrapText="1"/>
    </xf>
    <xf numFmtId="0" fontId="4" fillId="3" borderId="32" xfId="0" applyFont="1" applyFill="1" applyBorder="1" applyAlignment="1">
      <alignment horizontal="left" vertical="top" wrapText="1"/>
    </xf>
    <xf numFmtId="49" fontId="0" fillId="0" borderId="21" xfId="0" applyNumberFormat="1" applyBorder="1" applyAlignment="1" applyProtection="1">
      <alignment horizontal="left" vertical="top" wrapText="1"/>
      <protection locked="0"/>
    </xf>
    <xf numFmtId="2" fontId="0" fillId="3" borderId="22" xfId="0" applyNumberFormat="1" applyFill="1" applyBorder="1" applyAlignment="1">
      <alignment horizontal="left" vertical="top"/>
    </xf>
    <xf numFmtId="0" fontId="0" fillId="0" borderId="6" xfId="0" applyNumberFormat="1" applyBorder="1" applyAlignment="1" applyProtection="1">
      <alignment horizontal="left" vertical="top" wrapText="1"/>
      <protection locked="0"/>
    </xf>
    <xf numFmtId="0" fontId="0" fillId="0" borderId="4" xfId="0" applyNumberFormat="1" applyBorder="1" applyAlignment="1" applyProtection="1">
      <alignment horizontal="left" vertical="top" wrapText="1"/>
      <protection locked="0"/>
    </xf>
    <xf numFmtId="0" fontId="0" fillId="0" borderId="5" xfId="0" applyNumberFormat="1" applyBorder="1" applyAlignment="1" applyProtection="1">
      <alignment horizontal="left" vertical="top" wrapText="1"/>
      <protection locked="0"/>
    </xf>
    <xf numFmtId="0" fontId="0" fillId="0" borderId="4" xfId="0" applyNumberFormat="1" applyBorder="1" applyAlignment="1" applyProtection="1">
      <alignment horizontal="left" vertical="center" wrapText="1"/>
      <protection locked="0"/>
    </xf>
    <xf numFmtId="49" fontId="0" fillId="0" borderId="4" xfId="0" applyNumberFormat="1" applyBorder="1" applyAlignment="1" applyProtection="1">
      <alignment vertical="center" wrapText="1"/>
      <protection locked="0"/>
    </xf>
    <xf numFmtId="0" fontId="0" fillId="0" borderId="4" xfId="0" applyNumberFormat="1" applyFont="1" applyBorder="1" applyAlignment="1" applyProtection="1">
      <alignment horizontal="left" vertical="center" wrapText="1"/>
      <protection locked="0"/>
    </xf>
    <xf numFmtId="49" fontId="0" fillId="0" borderId="4" xfId="0" applyNumberFormat="1" applyFont="1" applyFill="1" applyBorder="1" applyAlignment="1" applyProtection="1">
      <alignment horizontal="left" vertical="center" wrapText="1"/>
      <protection locked="0"/>
    </xf>
    <xf numFmtId="4" fontId="0" fillId="0" borderId="4" xfId="0" applyNumberFormat="1" applyFill="1" applyBorder="1" applyAlignment="1" applyProtection="1">
      <alignment horizontal="left" vertical="center"/>
      <protection locked="0"/>
    </xf>
  </cellXfs>
  <cellStyles count="44">
    <cellStyle name="20% - Έμφαση1" xfId="21" builtinId="30" customBuiltin="1"/>
    <cellStyle name="20% - Έμφαση2" xfId="25" builtinId="34" customBuiltin="1"/>
    <cellStyle name="20% - Έμφαση3" xfId="29" builtinId="38" customBuiltin="1"/>
    <cellStyle name="20% - Έμφαση4" xfId="33" builtinId="42" customBuiltin="1"/>
    <cellStyle name="20% - Έμφαση5" xfId="37" builtinId="46" customBuiltin="1"/>
    <cellStyle name="20% - Έμφαση6" xfId="41" builtinId="50" customBuiltin="1"/>
    <cellStyle name="40% - Έμφαση1" xfId="22" builtinId="31" customBuiltin="1"/>
    <cellStyle name="40% - Έμφαση2" xfId="26" builtinId="35" customBuiltin="1"/>
    <cellStyle name="40% - Έμφαση3" xfId="30" builtinId="39" customBuiltin="1"/>
    <cellStyle name="40% - Έμφαση4" xfId="34" builtinId="43" customBuiltin="1"/>
    <cellStyle name="40% - Έμφαση5" xfId="38" builtinId="47" customBuiltin="1"/>
    <cellStyle name="40% - Έμφαση6" xfId="42" builtinId="51" customBuiltin="1"/>
    <cellStyle name="60% - Έμφαση1" xfId="23" builtinId="32" customBuiltin="1"/>
    <cellStyle name="60% - Έμφαση2" xfId="27" builtinId="36" customBuiltin="1"/>
    <cellStyle name="60% - Έμφαση3" xfId="31" builtinId="40" customBuiltin="1"/>
    <cellStyle name="60% - Έμφαση4" xfId="35" builtinId="44" customBuiltin="1"/>
    <cellStyle name="60% - Έμφαση5" xfId="39" builtinId="48" customBuiltin="1"/>
    <cellStyle name="60% - Έμφαση6" xfId="43" builtinId="52" customBuiltin="1"/>
    <cellStyle name="Normal 2" xfId="1"/>
    <cellStyle name="Εισαγωγή" xfId="11" builtinId="20" customBuiltin="1"/>
    <cellStyle name="Έλεγχος κελιού" xfId="15" builtinId="23" customBuiltin="1"/>
    <cellStyle name="Έμφαση1" xfId="20" builtinId="29" customBuiltin="1"/>
    <cellStyle name="Έμφαση2" xfId="24" builtinId="33" customBuiltin="1"/>
    <cellStyle name="Έμφαση3" xfId="28" builtinId="37" customBuiltin="1"/>
    <cellStyle name="Έμφαση4" xfId="32" builtinId="41" customBuiltin="1"/>
    <cellStyle name="Έμφαση5" xfId="36" builtinId="45" customBuiltin="1"/>
    <cellStyle name="Έμφαση6" xfId="40" builtinId="49" customBuiltin="1"/>
    <cellStyle name="Έξοδος" xfId="12" builtinId="21" customBuiltin="1"/>
    <cellStyle name="Επεξηγηματικό κείμενο" xfId="18" builtinId="53" customBuiltin="1"/>
    <cellStyle name="Επικεφαλίδα 1" xfId="4" builtinId="16" customBuiltin="1"/>
    <cellStyle name="Επικεφαλίδα 2" xfId="5" builtinId="17" customBuiltin="1"/>
    <cellStyle name="Επικεφαλίδα 3" xfId="6" builtinId="18" customBuiltin="1"/>
    <cellStyle name="Επικεφαλίδα 4" xfId="7" builtinId="19" customBuiltin="1"/>
    <cellStyle name="Κακό" xfId="9" builtinId="27" customBuiltin="1"/>
    <cellStyle name="Καλό" xfId="8" builtinId="26" customBuiltin="1"/>
    <cellStyle name="Κανονικό" xfId="0" builtinId="0"/>
    <cellStyle name="Κανονικό 2" xfId="2"/>
    <cellStyle name="Ουδέτερο" xfId="10" builtinId="28" customBuiltin="1"/>
    <cellStyle name="Προειδοποιητικό κείμενο" xfId="16" builtinId="11" customBuiltin="1"/>
    <cellStyle name="Σημείωση" xfId="17" builtinId="10" customBuiltin="1"/>
    <cellStyle name="Συνδεδεμένο κελί" xfId="14" builtinId="24" customBuiltin="1"/>
    <cellStyle name="Σύνολο" xfId="19" builtinId="25" customBuiltin="1"/>
    <cellStyle name="Τίτλος" xfId="3" builtinId="15" customBuiltin="1"/>
    <cellStyle name="Υπολογισμός" xfId="13" builtinId="22" customBuiltin="1"/>
  </cellStyles>
  <dxfs count="23">
    <dxf>
      <font>
        <color rgb="FFC00000"/>
      </font>
      <fill>
        <patternFill patternType="solid">
          <fgColor rgb="FFF09A9A"/>
          <bgColor rgb="FFFFCCCC"/>
        </patternFill>
      </fill>
    </dxf>
    <dxf>
      <font>
        <color rgb="FFC00000"/>
      </font>
      <fill>
        <patternFill patternType="solid">
          <fgColor rgb="FFF09A9A"/>
          <bgColor rgb="FFFFCCCC"/>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C00000"/>
      </font>
      <fill>
        <patternFill patternType="solid">
          <fgColor rgb="FFF09A9A"/>
          <bgColor rgb="FFFFCCC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CCCC"/>
      <color rgb="FFF0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19050</xdr:rowOff>
    </xdr:from>
    <xdr:to>
      <xdr:col>0</xdr:col>
      <xdr:colOff>3314700</xdr:colOff>
      <xdr:row>31</xdr:row>
      <xdr:rowOff>371474</xdr:rowOff>
    </xdr:to>
    <xdr:sp macro="" textlink="">
      <xdr:nvSpPr>
        <xdr:cNvPr id="2" name="TextBox 1"/>
        <xdr:cNvSpPr txBox="1"/>
      </xdr:nvSpPr>
      <xdr:spPr>
        <a:xfrm>
          <a:off x="0" y="1095375"/>
          <a:ext cx="3314700" cy="1140142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01</a:t>
          </a:r>
          <a:endParaRPr lang="el-GR" sz="1200" b="1" u="sng"/>
        </a:p>
        <a:p>
          <a:endParaRPr lang="el-GR" sz="1200"/>
        </a:p>
        <a:p>
          <a:r>
            <a:rPr lang="el-GR" sz="1200"/>
            <a:t>Διαθεσιμότητα και χρέωση υπηρεσιών εξυπηρέτησης τελικών χρηστών</a:t>
          </a:r>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31</xdr:row>
      <xdr:rowOff>371475</xdr:rowOff>
    </xdr:to>
    <xdr:sp macro="" textlink="">
      <xdr:nvSpPr>
        <xdr:cNvPr id="2" name="TextBox 1"/>
        <xdr:cNvSpPr txBox="1"/>
      </xdr:nvSpPr>
      <xdr:spPr>
        <a:xfrm>
          <a:off x="0" y="571500"/>
          <a:ext cx="3314700" cy="114204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2</a:t>
          </a:r>
          <a:endParaRPr lang="el-GR" sz="1200" b="1" u="sng"/>
        </a:p>
        <a:p>
          <a:endParaRPr lang="el-GR" sz="1200"/>
        </a:p>
        <a:p>
          <a:r>
            <a:rPr lang="el-GR" sz="1200"/>
            <a:t>Ποσοστό αναπάντητων κλήσεων ανά τηλεφωνική γραμμή εξυπηρέτησης τελικών χρηστών</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a:p>
          <a:r>
            <a:rPr lang="en-US" sz="1200" baseline="0"/>
            <a:t>- </a:t>
          </a:r>
          <a:r>
            <a:rPr lang="el-GR" sz="1200" baseline="0"/>
            <a:t>Φαίνονται μόνο οι αριθμοί </a:t>
          </a:r>
          <a:r>
            <a:rPr lang="en-US" sz="1200" baseline="0"/>
            <a:t>T</a:t>
          </a:r>
          <a:r>
            <a:rPr lang="el-GR" sz="1200" baseline="0"/>
            <a:t>ηλεφώνου και Φαξ από το φύλλο </a:t>
          </a:r>
          <a:r>
            <a:rPr lang="en-US" sz="1200" baseline="0"/>
            <a:t>H01.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31</xdr:row>
      <xdr:rowOff>390525</xdr:rowOff>
    </xdr:to>
    <xdr:sp macro="" textlink="">
      <xdr:nvSpPr>
        <xdr:cNvPr id="2" name="TextBox 1"/>
        <xdr:cNvSpPr txBox="1"/>
      </xdr:nvSpPr>
      <xdr:spPr>
        <a:xfrm>
          <a:off x="0" y="762000"/>
          <a:ext cx="3314700" cy="119919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3</a:t>
          </a:r>
          <a:endParaRPr lang="el-GR" sz="1200" b="1" u="sng"/>
        </a:p>
        <a:p>
          <a:endParaRPr lang="el-GR" sz="1200"/>
        </a:p>
        <a:p>
          <a:r>
            <a:rPr lang="el-GR" sz="1200"/>
            <a:t>Μέσος χρόνος απόκρισης γραμμών υπηρεσιών εξυπηρέτησης τελικών χρηστών</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a:p>
          <a:r>
            <a:rPr lang="en-US" sz="1200" baseline="0"/>
            <a:t>- </a:t>
          </a:r>
          <a:r>
            <a:rPr lang="el-GR" sz="1200" baseline="0"/>
            <a:t>Φαίνονται μόνο οι αριθμοί </a:t>
          </a:r>
          <a:r>
            <a:rPr lang="en-US" sz="1200" baseline="0"/>
            <a:t>T</a:t>
          </a:r>
          <a:r>
            <a:rPr lang="el-GR" sz="1200" baseline="0"/>
            <a:t>ηλεφώνου από το φύλλο </a:t>
          </a:r>
          <a:r>
            <a:rPr lang="en-US" sz="1200" baseline="0"/>
            <a:t>H01.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2</xdr:row>
      <xdr:rowOff>2162175</xdr:rowOff>
    </xdr:to>
    <xdr:sp macro="" textlink="">
      <xdr:nvSpPr>
        <xdr:cNvPr id="3" name="TextBox 2"/>
        <xdr:cNvSpPr txBox="1"/>
      </xdr:nvSpPr>
      <xdr:spPr>
        <a:xfrm>
          <a:off x="0" y="581025"/>
          <a:ext cx="3314700" cy="21621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4</a:t>
          </a:r>
          <a:endParaRPr lang="el-GR" sz="1200" b="1" u="sng"/>
        </a:p>
        <a:p>
          <a:endParaRPr lang="el-GR" sz="1200"/>
        </a:p>
        <a:p>
          <a:r>
            <a:rPr lang="el-GR" sz="1200"/>
            <a:t>Ποσοστό εξυπηρέτησης παραπόνων τελικών χρηστών</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2</xdr:row>
      <xdr:rowOff>2162175</xdr:rowOff>
    </xdr:to>
    <xdr:sp macro="" textlink="">
      <xdr:nvSpPr>
        <xdr:cNvPr id="2" name="TextBox 1"/>
        <xdr:cNvSpPr txBox="1"/>
      </xdr:nvSpPr>
      <xdr:spPr>
        <a:xfrm>
          <a:off x="0" y="781050"/>
          <a:ext cx="3314700" cy="21621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5</a:t>
          </a:r>
          <a:endParaRPr lang="el-GR" sz="1200" b="1" u="sng"/>
        </a:p>
        <a:p>
          <a:endParaRPr lang="el-GR" sz="1200"/>
        </a:p>
        <a:p>
          <a:r>
            <a:rPr lang="el-GR" sz="1200"/>
            <a:t>Ποσοστό παραπόνων ορθότητας λογαριασμού</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sheetPr>
  <dimension ref="A1:E18"/>
  <sheetViews>
    <sheetView tabSelected="1" workbookViewId="0">
      <selection activeCell="C9" sqref="C9"/>
    </sheetView>
  </sheetViews>
  <sheetFormatPr defaultColWidth="0" defaultRowHeight="15" zeroHeight="1" x14ac:dyDescent="0.25"/>
  <cols>
    <col min="1" max="1" width="41" style="41" customWidth="1"/>
    <col min="2" max="2" width="14.85546875" style="41" customWidth="1"/>
    <col min="3" max="3" width="58.7109375" style="41" customWidth="1"/>
    <col min="4" max="4" width="19.42578125" style="41" hidden="1" customWidth="1"/>
    <col min="5" max="5" width="0" style="41" hidden="1" customWidth="1"/>
    <col min="6" max="16384" width="9.140625" style="41" hidden="1"/>
  </cols>
  <sheetData>
    <row r="1" spans="1:5" x14ac:dyDescent="0.25">
      <c r="A1" s="44"/>
      <c r="B1" s="44"/>
      <c r="C1" s="14" t="s">
        <v>82</v>
      </c>
    </row>
    <row r="2" spans="1:5" ht="22.5" customHeight="1" x14ac:dyDescent="0.25">
      <c r="A2" s="14" t="s">
        <v>8</v>
      </c>
      <c r="B2" s="14"/>
      <c r="C2" s="39" t="s">
        <v>87</v>
      </c>
    </row>
    <row r="3" spans="1:5" ht="24.75" customHeight="1" x14ac:dyDescent="0.25">
      <c r="A3" s="14" t="s">
        <v>64</v>
      </c>
      <c r="B3" s="14"/>
      <c r="C3" s="39"/>
    </row>
    <row r="4" spans="1:5" ht="22.5" hidden="1" customHeight="1" x14ac:dyDescent="0.25">
      <c r="A4" s="14" t="s">
        <v>8</v>
      </c>
      <c r="B4" s="14"/>
      <c r="C4" s="40" t="str">
        <f>IF(C2="",TEXT(C3,),C2)</f>
        <v>FORTHNET</v>
      </c>
    </row>
    <row r="5" spans="1:5" ht="22.5" customHeight="1" x14ac:dyDescent="0.25">
      <c r="A5" s="14" t="s">
        <v>0</v>
      </c>
      <c r="B5" s="14"/>
      <c r="C5" s="39" t="s">
        <v>7</v>
      </c>
    </row>
    <row r="6" spans="1:5" ht="22.5" customHeight="1" x14ac:dyDescent="0.25">
      <c r="A6" s="14" t="s">
        <v>26</v>
      </c>
      <c r="B6" s="14"/>
      <c r="C6" s="53">
        <v>2018</v>
      </c>
    </row>
    <row r="7" spans="1:5" ht="22.5" customHeight="1" x14ac:dyDescent="0.25">
      <c r="A7" s="14" t="s">
        <v>34</v>
      </c>
      <c r="B7" s="14"/>
      <c r="C7" s="70">
        <v>43101</v>
      </c>
    </row>
    <row r="8" spans="1:5" ht="22.5" customHeight="1" x14ac:dyDescent="0.25">
      <c r="A8" s="14" t="s">
        <v>35</v>
      </c>
      <c r="B8" s="14"/>
      <c r="C8" s="70">
        <v>43281</v>
      </c>
    </row>
    <row r="9" spans="1:5" ht="67.5" customHeight="1" x14ac:dyDescent="0.25">
      <c r="A9" s="14" t="s">
        <v>11</v>
      </c>
      <c r="B9" s="14"/>
      <c r="C9" s="71"/>
    </row>
    <row r="10" spans="1:5" x14ac:dyDescent="0.25"/>
    <row r="11" spans="1:5" ht="15.75" thickBot="1" x14ac:dyDescent="0.3"/>
    <row r="12" spans="1:5" ht="31.5" customHeight="1" thickBot="1" x14ac:dyDescent="0.3">
      <c r="A12" s="15" t="s">
        <v>83</v>
      </c>
      <c r="B12" s="16"/>
      <c r="C12" s="18" t="str">
        <f>IF(OR(C5="",C4="",C6="",C7="",C8=""),"ΤΑ ΣΤΟΙΧΕΙΑ ΔΕΝ ΕΙΝΑΙ ΠΛΗΡΗ","ΤΑ ΣΤΟΙΧΕΙΑ ΕΙΝΑΙ ΠΛΗΡΗ")</f>
        <v>ΤΑ ΣΤΟΙΧΕΙΑ ΕΙΝΑΙ ΠΛΗΡΗ</v>
      </c>
      <c r="E12" s="42"/>
    </row>
    <row r="13" spans="1:5" ht="31.5" customHeight="1" thickBot="1" x14ac:dyDescent="0.3">
      <c r="A13" s="45"/>
      <c r="B13" s="17" t="s">
        <v>36</v>
      </c>
      <c r="C13" s="18" t="str">
        <f>CONCATENATE(IF($B$14="ΝΑΙ",COUNTIF('H01'!P:P,"ΣΦΑΛΜΑ"),0)+IF(B15="ΝΑΙ",COUNTIF('H02'!M:M,"ΣΦΑΛΜΑ"),0)+COUNTIF('H03'!F:F,"ΣΦΑΛΜΑ")+COUNTIF('H04'!J:J,"ΣΦΑΛΜΑ")+COUNTIF('H05'!J:J,"ΣΦΑΛΜΑ")," ΣΦΑΛΜΑΤΑ")</f>
        <v>0 ΣΦΑΛΜΑΤΑ</v>
      </c>
    </row>
    <row r="14" spans="1:5" ht="15.75" thickBot="1" x14ac:dyDescent="0.3">
      <c r="A14" s="15" t="s">
        <v>59</v>
      </c>
      <c r="B14" s="72" t="s">
        <v>37</v>
      </c>
      <c r="C14" s="18" t="str">
        <f>IF(B14="ΟΧΙ","",IF(COUNTIF('H01'!P:P,"ΣΦΑΛΜΑ")=0,"ΤΑ ΣΤΟΙΧΕΙΑ ΕΙΝΑΙ ΟΡΘΑ","ΥΠΑΡΧΟΥΝ ΛΑΘΗ"))</f>
        <v>ΤΑ ΣΤΟΙΧΕΙΑ ΕΙΝΑΙ ΟΡΘΑ</v>
      </c>
      <c r="D14" s="43"/>
    </row>
    <row r="15" spans="1:5" ht="15.75" thickBot="1" x14ac:dyDescent="0.3">
      <c r="A15" s="15" t="s">
        <v>60</v>
      </c>
      <c r="B15" s="72" t="s">
        <v>37</v>
      </c>
      <c r="C15" s="18" t="str">
        <f>IF(B15="ΟΧΙ","",IF(COUNTIF('H02'!M:M,"ΣΦΑΛΜΑ")=0,"ΤΑ ΣΤΟΙΧΕΙΑ ΕΙΝΑΙ ΟΡΘΑ","ΥΠΑΡΧΟΥΝ ΛΑΘΗ"))</f>
        <v>ΤΑ ΣΤΟΙΧΕΙΑ ΕΙΝΑΙ ΟΡΘΑ</v>
      </c>
    </row>
    <row r="16" spans="1:5" ht="15.75" thickBot="1" x14ac:dyDescent="0.3">
      <c r="A16" s="15" t="s">
        <v>61</v>
      </c>
      <c r="B16" s="72" t="s">
        <v>37</v>
      </c>
      <c r="C16" s="18" t="str">
        <f>IF(B16="ΟΧΙ","",IF(COUNTIF('H03'!N:N,"ΣΦΑΛΜΑ")=0,"ΤΑ ΣΤΟΙΧΕΙΑ ΕΙΝΑΙ ΟΡΘΑ","ΥΠΑΡΧΟΥΝ ΛΑΘΗ"))</f>
        <v>ΤΑ ΣΤΟΙΧΕΙΑ ΕΙΝΑΙ ΟΡΘΑ</v>
      </c>
    </row>
    <row r="17" spans="1:3" ht="15.75" thickBot="1" x14ac:dyDescent="0.3">
      <c r="A17" s="15" t="s">
        <v>62</v>
      </c>
      <c r="B17" s="72" t="s">
        <v>37</v>
      </c>
      <c r="C17" s="18" t="str">
        <f>IF(B17="ΟΧΙ","",IF(COUNTIF('H04'!J3,"ΣΦΑΛΜΑ")=0,"ΤΑ ΣΤΟΙΧΕΙΑ ΕΙΝΑΙ ΟΡΘΑ","ΥΠΑΡΧΟΥΝ ΛΑΘΗ"))</f>
        <v>ΤΑ ΣΤΟΙΧΕΙΑ ΕΙΝΑΙ ΟΡΘΑ</v>
      </c>
    </row>
    <row r="18" spans="1:3" ht="15.75" thickBot="1" x14ac:dyDescent="0.3">
      <c r="A18" s="15" t="s">
        <v>63</v>
      </c>
      <c r="B18" s="72" t="s">
        <v>37</v>
      </c>
      <c r="C18" s="18" t="str">
        <f>IF(B18="ΟΧΙ","",IF(COUNTIF('H05'!J3,"ΣΦΑΛΜΑ")=0,"ΤΑ ΣΤΟΙΧΕΙΑ ΕΙΝΑΙ ΟΡΘΑ","ΥΠΑΡΧΟΥΝ ΛΑΘΗ"))</f>
        <v>ΤΑ ΣΤΟΙΧΕΙΑ ΕΙΝΑΙ ΟΡΘΑ</v>
      </c>
    </row>
  </sheetData>
  <sheetProtection sheet="1" objects="1" scenarios="1" selectLockedCells="1"/>
  <conditionalFormatting sqref="C12:C13">
    <cfRule type="cellIs" dxfId="22" priority="17" operator="equal">
      <formula>"ΤΑ ΣΤΟΙΧΕΙΑ ΕΙΝΑΙ ΠΛΗΡΗ"</formula>
    </cfRule>
    <cfRule type="cellIs" dxfId="21" priority="18" operator="equal">
      <formula>"ΤΑ ΣΤΟΙΧΕΙΑ ΔΕΝ ΕΙΝΑΙ ΠΛΗΡΗ"</formula>
    </cfRule>
  </conditionalFormatting>
  <conditionalFormatting sqref="C14">
    <cfRule type="cellIs" dxfId="20" priority="15" operator="equal">
      <formula>"ΤΑ ΣΤΟΙΧΕΙΑ ΕΙΝΑΙ ΟΡΘΑ"</formula>
    </cfRule>
    <cfRule type="cellIs" dxfId="19" priority="16" operator="equal">
      <formula>"ΥΠΑΡΧΟΥΝ ΛΑΘΗ"</formula>
    </cfRule>
  </conditionalFormatting>
  <conditionalFormatting sqref="C15">
    <cfRule type="cellIs" dxfId="18" priority="13" operator="equal">
      <formula>"ΤΑ ΣΤΟΙΧΕΙΑ ΕΙΝΑΙ ΟΡΘΑ"</formula>
    </cfRule>
    <cfRule type="cellIs" dxfId="17" priority="14" operator="equal">
      <formula>"ΥΠΑΡΧΟΥΝ ΛΑΘΗ"</formula>
    </cfRule>
  </conditionalFormatting>
  <conditionalFormatting sqref="C16">
    <cfRule type="cellIs" dxfId="16" priority="11" operator="equal">
      <formula>"ΤΑ ΣΤΟΙΧΕΙΑ ΕΙΝΑΙ ΟΡΘΑ"</formula>
    </cfRule>
    <cfRule type="cellIs" dxfId="15" priority="12" operator="equal">
      <formula>"ΥΠΑΡΧΟΥΝ ΛΑΘΗ"</formula>
    </cfRule>
  </conditionalFormatting>
  <conditionalFormatting sqref="C17">
    <cfRule type="cellIs" dxfId="14" priority="9" operator="equal">
      <formula>"ΤΑ ΣΤΟΙΧΕΙΑ ΕΙΝΑΙ ΟΡΘΑ"</formula>
    </cfRule>
    <cfRule type="cellIs" dxfId="13" priority="10" operator="equal">
      <formula>"ΥΠΑΡΧΟΥΝ ΛΑΘΗ"</formula>
    </cfRule>
  </conditionalFormatting>
  <conditionalFormatting sqref="C18">
    <cfRule type="cellIs" dxfId="12" priority="7" operator="equal">
      <formula>"ΤΑ ΣΤΟΙΧΕΙΑ ΕΙΝΑΙ ΟΡΘΑ"</formula>
    </cfRule>
    <cfRule type="cellIs" dxfId="11" priority="8" operator="equal">
      <formula>"ΥΠΑΡΧΟΥΝ ΛΑΘΗ"</formula>
    </cfRule>
  </conditionalFormatting>
  <dataValidations count="4">
    <dataValidation type="list" allowBlank="1" showInputMessage="1" showErrorMessage="1" sqref="B14:B18">
      <formula1>Include</formula1>
    </dataValidation>
    <dataValidation type="whole" allowBlank="1" showInputMessage="1" showErrorMessage="1" sqref="C6">
      <formula1>1990</formula1>
      <formula2>2030</formula2>
    </dataValidation>
    <dataValidation type="list" allowBlank="1" showInputMessage="1" showErrorMessage="1" sqref="C5">
      <formula1>Period</formula1>
    </dataValidation>
    <dataValidation type="list" allowBlank="1" showInputMessage="1" showErrorMessage="1" sqref="C2">
      <formula1>Operators.</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F0"/>
  </sheetPr>
  <dimension ref="A1:W32"/>
  <sheetViews>
    <sheetView topLeftCell="A2" zoomScale="80" zoomScaleNormal="80" workbookViewId="0">
      <selection activeCell="N3" sqref="N3"/>
    </sheetView>
  </sheetViews>
  <sheetFormatPr defaultColWidth="0" defaultRowHeight="15" zeroHeight="1" x14ac:dyDescent="0.25"/>
  <cols>
    <col min="1" max="1" width="50" style="41" customWidth="1"/>
    <col min="2" max="2" width="23" style="41" hidden="1" customWidth="1"/>
    <col min="3" max="3" width="22.42578125" style="41" bestFit="1" customWidth="1"/>
    <col min="4" max="6" width="23" style="41" hidden="1" customWidth="1"/>
    <col min="7" max="7" width="30.42578125" style="41" customWidth="1"/>
    <col min="8" max="8" width="24.85546875" style="41" customWidth="1"/>
    <col min="9" max="9" width="39.28515625" style="41" hidden="1" customWidth="1"/>
    <col min="10" max="10" width="22.42578125" style="41" customWidth="1"/>
    <col min="11" max="11" width="31.140625" style="41" customWidth="1"/>
    <col min="12" max="12" width="23.28515625" style="46" bestFit="1" customWidth="1"/>
    <col min="13" max="13" width="31.7109375" style="46" customWidth="1"/>
    <col min="14" max="14" width="45" style="41" customWidth="1"/>
    <col min="15" max="15" width="7.140625" style="41" customWidth="1"/>
    <col min="16" max="16" width="13.140625" style="41" customWidth="1"/>
    <col min="17" max="17" width="75.140625" style="41" customWidth="1"/>
    <col min="18" max="16384" width="9.140625" style="41" hidden="1"/>
  </cols>
  <sheetData>
    <row r="1" spans="1:23" ht="15.75" hidden="1" thickBot="1" x14ac:dyDescent="0.3">
      <c r="A1" s="22" t="s">
        <v>44</v>
      </c>
      <c r="B1" s="22" t="s">
        <v>45</v>
      </c>
      <c r="C1" s="22" t="s">
        <v>51</v>
      </c>
      <c r="D1" s="13" t="s">
        <v>78</v>
      </c>
      <c r="E1" s="13" t="s">
        <v>79</v>
      </c>
      <c r="F1" s="13" t="s">
        <v>46</v>
      </c>
      <c r="G1" s="35" t="s">
        <v>49</v>
      </c>
      <c r="H1" s="35" t="s">
        <v>49</v>
      </c>
      <c r="I1" s="35" t="s">
        <v>47</v>
      </c>
      <c r="J1" s="35" t="s">
        <v>52</v>
      </c>
      <c r="K1" s="35" t="s">
        <v>53</v>
      </c>
      <c r="L1" s="36" t="s">
        <v>54</v>
      </c>
      <c r="M1" s="36" t="s">
        <v>55</v>
      </c>
      <c r="N1" s="35" t="s">
        <v>50</v>
      </c>
      <c r="P1" s="22" t="s">
        <v>49</v>
      </c>
      <c r="Q1" s="22" t="s">
        <v>49</v>
      </c>
    </row>
    <row r="2" spans="1:23" ht="69" customHeight="1" thickBot="1" x14ac:dyDescent="0.3">
      <c r="A2" s="2" t="s">
        <v>12</v>
      </c>
      <c r="B2" s="3" t="s">
        <v>8</v>
      </c>
      <c r="C2" s="3" t="s">
        <v>68</v>
      </c>
      <c r="D2" s="25"/>
      <c r="E2" s="25"/>
      <c r="F2" s="25" t="s">
        <v>80</v>
      </c>
      <c r="G2" s="3" t="s">
        <v>81</v>
      </c>
      <c r="H2" s="3" t="s">
        <v>65</v>
      </c>
      <c r="I2" s="3" t="s">
        <v>15</v>
      </c>
      <c r="J2" s="3" t="s">
        <v>13</v>
      </c>
      <c r="K2" s="3" t="s">
        <v>18</v>
      </c>
      <c r="L2" s="25" t="s">
        <v>22</v>
      </c>
      <c r="M2" s="34" t="s">
        <v>42</v>
      </c>
      <c r="N2" s="10" t="s">
        <v>11</v>
      </c>
      <c r="P2" s="29" t="s">
        <v>39</v>
      </c>
      <c r="Q2" s="29" t="s">
        <v>66</v>
      </c>
    </row>
    <row r="3" spans="1:23" ht="30" customHeight="1" thickTop="1" x14ac:dyDescent="0.25">
      <c r="A3" s="9" t="s">
        <v>23</v>
      </c>
      <c r="B3" s="8" t="str">
        <f>ΓΕΝΙΚΑ!C4</f>
        <v>FORTHNET</v>
      </c>
      <c r="C3" s="74">
        <v>43281</v>
      </c>
      <c r="D3" s="91">
        <f>IF(P3="",IF(ΓΕΝΙΚΑ!$B$14="ΝΑΙ",15300,""),"")</f>
        <v>15300</v>
      </c>
      <c r="E3" s="31" t="str">
        <f>IF(ΓΕΝΙΚΑ!$B$14="ΝΑΙ","ΠΑΝΕΛΛΑΔΙΚΑ","")</f>
        <v>ΠΑΝΕΛΛΑΔΙΚΑ</v>
      </c>
      <c r="F3" s="92" t="s">
        <v>43</v>
      </c>
      <c r="G3" s="50" t="s">
        <v>16</v>
      </c>
      <c r="H3" s="75"/>
      <c r="I3" s="19" t="str">
        <f>IF(G3="","",IF(G3="Άλλη",H3,G3))</f>
        <v>Λήψη παραγγελιών ή/και παροχή πληροφοριών/βοήθειας</v>
      </c>
      <c r="J3" s="101" t="s">
        <v>75</v>
      </c>
      <c r="K3" s="111">
        <v>13831</v>
      </c>
      <c r="L3" s="104" t="s">
        <v>101</v>
      </c>
      <c r="M3" s="96" t="s">
        <v>94</v>
      </c>
      <c r="N3" s="94" t="s">
        <v>100</v>
      </c>
      <c r="P3" s="48" t="str">
        <f>IF(Q3="","","ΣΦΑΛΜΑ")</f>
        <v/>
      </c>
      <c r="Q3" s="66" t="str">
        <f t="shared" ref="Q3:Q10" si="0">IF(G3="","",CONCATENATE(IF(AND(FALSE,W3&lt;&gt;0),"Σφάλμα ημερομηνίας",""),IF(I3="","    |   Πρέπει να επιλεγεί υπηρεσία",""),IF(J3="","   |   Πρέπει να επιλεγεί μέσο",""),IF(K3="","   |   Πρέπει να αναγραφούν τα στοιχεία μέσου",""),IF(L3="","   |   Πρέπει να αναγραφεί η χρέωση του μέσου",""),IF(M3="","   |   Πρέπει να αναγραφεί ωράριο λειτουργίας",""), IF(AND(ISNUMBER(K3)=FALSE,OR(J3="Τηλέφωνο",J3="Fax")),"  |  Τα στοιχεία μέσου (αριθμός τηλεφώνου ή fax) πρέπει να είναι αριθμός","")))</f>
        <v/>
      </c>
      <c r="R3" s="41" t="str">
        <f>TEXT($C$3,"ηη/ΜΜ/εεεε")</f>
        <v>30/06/2018</v>
      </c>
      <c r="S3" s="41">
        <f>VALUE(LEFT(R3,2))</f>
        <v>30</v>
      </c>
      <c r="T3" s="41">
        <f>VALUE(MID(R3,4,2))</f>
        <v>6</v>
      </c>
      <c r="U3" s="41">
        <f>VALUE(RIGHT(R3,4))</f>
        <v>2018</v>
      </c>
      <c r="V3" s="41">
        <f>IF(LEN((R3)=10),0,1)+IF(AND(S3&gt;0,S3&lt;32),0,1)+IF(AND(T3&gt;0,T3&lt;13),0,1)+IF(AND(U3&gt;2000,U3&lt;2030),0,1)</f>
        <v>0</v>
      </c>
      <c r="W3" s="41">
        <f>IF(ISERR(V3),1,V3)</f>
        <v>0</v>
      </c>
    </row>
    <row r="4" spans="1:23" ht="33" customHeight="1" x14ac:dyDescent="0.25">
      <c r="A4" s="5" t="str">
        <f t="shared" ref="A4:C32" si="1">A$3</f>
        <v>H01</v>
      </c>
      <c r="B4" s="4" t="str">
        <f t="shared" si="1"/>
        <v>FORTHNET</v>
      </c>
      <c r="C4" s="4">
        <f>C$3</f>
        <v>43281</v>
      </c>
      <c r="D4" s="91">
        <f>IF(AND(G4&lt;&gt;"",P4=""),IF(ΓΕΝΙΚΑ!$B$14="ΝΑΙ",15300,""),"")</f>
        <v>15300</v>
      </c>
      <c r="E4" s="31" t="str">
        <f>IF(ΓΕΝΙΚΑ!$B$14="ΝΑΙ","ΠΑΝΕΛΛΑΔΙΚΑ","")</f>
        <v>ΠΑΝΕΛΛΑΔΙΚΑ</v>
      </c>
      <c r="F4" s="93" t="s">
        <v>43</v>
      </c>
      <c r="G4" s="51" t="s">
        <v>16</v>
      </c>
      <c r="H4" s="76"/>
      <c r="I4" s="19" t="str">
        <f>IF(G4="","",IF(G4="Άλλη",H4,G4))</f>
        <v>Λήψη παραγγελιών ή/και παροχή πληροφοριών/βοήθειας</v>
      </c>
      <c r="J4" s="102" t="s">
        <v>75</v>
      </c>
      <c r="K4" s="112">
        <v>13832</v>
      </c>
      <c r="L4" s="99" t="s">
        <v>99</v>
      </c>
      <c r="M4" s="105" t="s">
        <v>95</v>
      </c>
      <c r="N4" s="86" t="str">
        <f>N$3</f>
        <v>Οι αναγραφόμενες τιμές περιλαμβάνουν ΦΠΑ 24% και τέλος σταθερής τηλεφωνίας &amp; Internet 5%.</v>
      </c>
      <c r="P4" s="48" t="str">
        <f t="shared" ref="P4:P32" si="2">IF(Q4="","","ΣΦΑΛΜΑ")</f>
        <v/>
      </c>
      <c r="Q4" s="66" t="str">
        <f t="shared" si="0"/>
        <v/>
      </c>
      <c r="R4" s="41" t="str">
        <f t="shared" ref="R4:R32" si="3">TEXT($C$3,"ηη/ΜΜ/εεεε")</f>
        <v>30/06/2018</v>
      </c>
      <c r="S4" s="41">
        <f t="shared" ref="S4:S32" si="4">VALUE(LEFT(R4,2))</f>
        <v>30</v>
      </c>
      <c r="T4" s="41">
        <f t="shared" ref="T4:T32" si="5">VALUE(MID(R4,4,2))</f>
        <v>6</v>
      </c>
      <c r="U4" s="41">
        <f t="shared" ref="U4:U32" si="6">VALUE(RIGHT(R4,4))</f>
        <v>2018</v>
      </c>
      <c r="V4" s="41">
        <f>IF(LEN((R4)=10),0,1)+IF(AND(S4&gt;0,S4&lt;32),0,1)+IF(AND(T4&gt;0,T4&lt;13),0,1)+IF(AND(U4&gt;2000,U4&lt;2030),0,1)</f>
        <v>0</v>
      </c>
      <c r="W4" s="41">
        <f>IF(ISERR(V4),1,V4)</f>
        <v>0</v>
      </c>
    </row>
    <row r="5" spans="1:23" ht="30" customHeight="1" x14ac:dyDescent="0.25">
      <c r="A5" s="5" t="str">
        <f t="shared" si="1"/>
        <v>H01</v>
      </c>
      <c r="B5" s="4" t="str">
        <f t="shared" si="1"/>
        <v>FORTHNET</v>
      </c>
      <c r="C5" s="4">
        <f>C$3</f>
        <v>43281</v>
      </c>
      <c r="D5" s="91">
        <f>IF(AND(G5&lt;&gt;"",P5=""),IF(ΓΕΝΙΚΑ!$B$14="ΝΑΙ",15300,""),"")</f>
        <v>15300</v>
      </c>
      <c r="E5" s="31" t="str">
        <f>IF(ΓΕΝΙΚΑ!$B$14="ΝΑΙ","ΠΑΝΕΛΛΑΔΙΚΑ","")</f>
        <v>ΠΑΝΕΛΛΑΔΙΚΑ</v>
      </c>
      <c r="F5" s="93" t="s">
        <v>43</v>
      </c>
      <c r="G5" s="51" t="s">
        <v>16</v>
      </c>
      <c r="H5" s="76"/>
      <c r="I5" s="19" t="str">
        <f t="shared" ref="I5:I31" si="7">IF(G5="","",IF(G5="Άλλη",H5,G5))</f>
        <v>Λήψη παραγγελιών ή/και παροχή πληροφοριών/βοήθειας</v>
      </c>
      <c r="J5" s="102" t="s">
        <v>76</v>
      </c>
      <c r="K5" s="114">
        <v>2119559399</v>
      </c>
      <c r="L5" s="99" t="s">
        <v>102</v>
      </c>
      <c r="M5" s="105" t="s">
        <v>90</v>
      </c>
      <c r="N5" s="86" t="str">
        <f t="shared" ref="N5:N32" si="8">N$3</f>
        <v>Οι αναγραφόμενες τιμές περιλαμβάνουν ΦΠΑ 24% και τέλος σταθερής τηλεφωνίας &amp; Internet 5%.</v>
      </c>
      <c r="P5" s="48" t="str">
        <f t="shared" si="2"/>
        <v/>
      </c>
      <c r="Q5" s="66" t="str">
        <f t="shared" si="0"/>
        <v/>
      </c>
      <c r="R5" s="41" t="str">
        <f t="shared" si="3"/>
        <v>30/06/2018</v>
      </c>
      <c r="S5" s="41">
        <f t="shared" si="4"/>
        <v>30</v>
      </c>
      <c r="T5" s="41">
        <f t="shared" si="5"/>
        <v>6</v>
      </c>
      <c r="U5" s="41">
        <f t="shared" si="6"/>
        <v>2018</v>
      </c>
      <c r="V5" s="41">
        <f t="shared" ref="V5:V32" si="9">IF(LEN((R5)=10),0,1)+IF(AND(S5&gt;0,S5&lt;32),0,1)+IF(AND(T5&gt;0,T5&lt;13),0,1)+IF(AND(U5&gt;2000,U5&lt;2030),0,1)</f>
        <v>0</v>
      </c>
      <c r="W5" s="41">
        <f t="shared" ref="W5:W32" si="10">IF(ISERR(V5),1,V5)</f>
        <v>0</v>
      </c>
    </row>
    <row r="6" spans="1:23" ht="30" customHeight="1" x14ac:dyDescent="0.25">
      <c r="A6" s="5" t="str">
        <f t="shared" si="1"/>
        <v>H01</v>
      </c>
      <c r="B6" s="4" t="str">
        <f t="shared" si="1"/>
        <v>FORTHNET</v>
      </c>
      <c r="C6" s="4">
        <f>C$3</f>
        <v>43281</v>
      </c>
      <c r="D6" s="91">
        <f>IF(AND(G6&lt;&gt;"",P6=""),IF(ΓΕΝΙΚΑ!$B$14="ΝΑΙ",15300,""),"")</f>
        <v>15300</v>
      </c>
      <c r="E6" s="31" t="str">
        <f>IF(ΓΕΝΙΚΑ!$B$14="ΝΑΙ","ΠΑΝΕΛΛΑΔΙΚΑ","")</f>
        <v>ΠΑΝΕΛΛΑΔΙΚΑ</v>
      </c>
      <c r="F6" s="93" t="s">
        <v>43</v>
      </c>
      <c r="G6" s="51" t="s">
        <v>16</v>
      </c>
      <c r="H6" s="76"/>
      <c r="I6" s="19" t="str">
        <f t="shared" si="7"/>
        <v>Λήψη παραγγελιών ή/και παροχή πληροφοριών/βοήθειας</v>
      </c>
      <c r="J6" s="102" t="s">
        <v>77</v>
      </c>
      <c r="K6" s="114" t="s">
        <v>92</v>
      </c>
      <c r="L6" s="99" t="s">
        <v>97</v>
      </c>
      <c r="M6" s="115" t="s">
        <v>90</v>
      </c>
      <c r="N6" s="86" t="str">
        <f t="shared" si="8"/>
        <v>Οι αναγραφόμενες τιμές περιλαμβάνουν ΦΠΑ 24% και τέλος σταθερής τηλεφωνίας &amp; Internet 5%.</v>
      </c>
      <c r="P6" s="48" t="str">
        <f t="shared" si="2"/>
        <v/>
      </c>
      <c r="Q6" s="66" t="str">
        <f t="shared" si="0"/>
        <v/>
      </c>
      <c r="R6" s="41" t="str">
        <f t="shared" si="3"/>
        <v>30/06/2018</v>
      </c>
      <c r="S6" s="41">
        <f t="shared" si="4"/>
        <v>30</v>
      </c>
      <c r="T6" s="41">
        <f t="shared" si="5"/>
        <v>6</v>
      </c>
      <c r="U6" s="41">
        <f t="shared" si="6"/>
        <v>2018</v>
      </c>
      <c r="V6" s="41">
        <f t="shared" si="9"/>
        <v>0</v>
      </c>
      <c r="W6" s="41">
        <f t="shared" si="10"/>
        <v>0</v>
      </c>
    </row>
    <row r="7" spans="1:23" ht="30" customHeight="1" x14ac:dyDescent="0.25">
      <c r="A7" s="5" t="str">
        <f t="shared" si="1"/>
        <v>H01</v>
      </c>
      <c r="B7" s="4" t="str">
        <f t="shared" si="1"/>
        <v>FORTHNET</v>
      </c>
      <c r="C7" s="4">
        <f t="shared" si="1"/>
        <v>43281</v>
      </c>
      <c r="D7" s="91">
        <f>IF(AND(G7&lt;&gt;"",P7=""),IF(ΓΕΝΙΚΑ!$B$14="ΝΑΙ",15300,""),"")</f>
        <v>15300</v>
      </c>
      <c r="E7" s="31" t="str">
        <f>IF(ΓΕΝΙΚΑ!$B$14="ΝΑΙ","ΠΑΝΕΛΛΑΔΙΚΑ","")</f>
        <v>ΠΑΝΕΛΛΑΔΙΚΑ</v>
      </c>
      <c r="F7" s="93" t="s">
        <v>43</v>
      </c>
      <c r="G7" s="51" t="s">
        <v>17</v>
      </c>
      <c r="H7" s="76"/>
      <c r="I7" s="19" t="str">
        <f t="shared" si="7"/>
        <v>Βλαβοληψία</v>
      </c>
      <c r="J7" s="102" t="s">
        <v>75</v>
      </c>
      <c r="K7" s="114">
        <v>13831</v>
      </c>
      <c r="L7" s="99" t="s">
        <v>101</v>
      </c>
      <c r="M7" s="117" t="s">
        <v>91</v>
      </c>
      <c r="N7" s="86" t="str">
        <f t="shared" si="8"/>
        <v>Οι αναγραφόμενες τιμές περιλαμβάνουν ΦΠΑ 24% και τέλος σταθερής τηλεφωνίας &amp; Internet 5%.</v>
      </c>
      <c r="P7" s="48" t="str">
        <f t="shared" si="2"/>
        <v/>
      </c>
      <c r="Q7" s="66" t="str">
        <f t="shared" si="0"/>
        <v/>
      </c>
      <c r="R7" s="41" t="str">
        <f t="shared" si="3"/>
        <v>30/06/2018</v>
      </c>
      <c r="S7" s="41">
        <f t="shared" si="4"/>
        <v>30</v>
      </c>
      <c r="T7" s="41">
        <f t="shared" si="5"/>
        <v>6</v>
      </c>
      <c r="U7" s="41">
        <f t="shared" si="6"/>
        <v>2018</v>
      </c>
      <c r="V7" s="41">
        <f t="shared" si="9"/>
        <v>0</v>
      </c>
      <c r="W7" s="41">
        <f t="shared" si="10"/>
        <v>0</v>
      </c>
    </row>
    <row r="8" spans="1:23" ht="30" customHeight="1" x14ac:dyDescent="0.25">
      <c r="A8" s="5" t="str">
        <f t="shared" si="1"/>
        <v>H01</v>
      </c>
      <c r="B8" s="4" t="str">
        <f t="shared" si="1"/>
        <v>FORTHNET</v>
      </c>
      <c r="C8" s="4">
        <f>C$3</f>
        <v>43281</v>
      </c>
      <c r="D8" s="91">
        <f>IF(AND(G8&lt;&gt;"",P8=""),IF(ΓΕΝΙΚΑ!$B$14="ΝΑΙ",15300,""),"")</f>
        <v>15300</v>
      </c>
      <c r="E8" s="31" t="str">
        <f>IF(ΓΕΝΙΚΑ!$B$14="ΝΑΙ","ΠΑΝΕΛΛΑΔΙΚΑ","")</f>
        <v>ΠΑΝΕΛΛΑΔΙΚΑ</v>
      </c>
      <c r="F8" s="93" t="s">
        <v>43</v>
      </c>
      <c r="G8" s="51" t="s">
        <v>17</v>
      </c>
      <c r="H8" s="76"/>
      <c r="I8" s="19" t="str">
        <f t="shared" si="7"/>
        <v>Βλαβοληψία</v>
      </c>
      <c r="J8" s="102" t="s">
        <v>75</v>
      </c>
      <c r="K8" s="114">
        <v>8001009000</v>
      </c>
      <c r="L8" s="99" t="s">
        <v>98</v>
      </c>
      <c r="M8" s="117" t="s">
        <v>91</v>
      </c>
      <c r="N8" s="86" t="str">
        <f t="shared" si="8"/>
        <v>Οι αναγραφόμενες τιμές περιλαμβάνουν ΦΠΑ 24% και τέλος σταθερής τηλεφωνίας &amp; Internet 5%.</v>
      </c>
      <c r="P8" s="48" t="str">
        <f t="shared" si="2"/>
        <v/>
      </c>
      <c r="Q8" s="66" t="str">
        <f t="shared" si="0"/>
        <v/>
      </c>
      <c r="R8" s="41" t="str">
        <f t="shared" si="3"/>
        <v>30/06/2018</v>
      </c>
      <c r="S8" s="41">
        <f t="shared" si="4"/>
        <v>30</v>
      </c>
      <c r="T8" s="41">
        <f t="shared" si="5"/>
        <v>6</v>
      </c>
      <c r="U8" s="41">
        <f t="shared" si="6"/>
        <v>2018</v>
      </c>
      <c r="V8" s="41">
        <f t="shared" si="9"/>
        <v>0</v>
      </c>
      <c r="W8" s="41">
        <f t="shared" si="10"/>
        <v>0</v>
      </c>
    </row>
    <row r="9" spans="1:23" ht="30" customHeight="1" x14ac:dyDescent="0.25">
      <c r="A9" s="5" t="str">
        <f t="shared" si="1"/>
        <v>H01</v>
      </c>
      <c r="B9" s="4" t="str">
        <f t="shared" si="1"/>
        <v>FORTHNET</v>
      </c>
      <c r="C9" s="4">
        <f t="shared" si="1"/>
        <v>43281</v>
      </c>
      <c r="D9" s="91">
        <f>IF(AND(G9&lt;&gt;"",P9=""),IF(ΓΕΝΙΚΑ!$B$14="ΝΑΙ",15300,""),"")</f>
        <v>15300</v>
      </c>
      <c r="E9" s="31" t="str">
        <f>IF(ΓΕΝΙΚΑ!$B$14="ΝΑΙ","ΠΑΝΕΛΛΑΔΙΚΑ","")</f>
        <v>ΠΑΝΕΛΛΑΔΙΚΑ</v>
      </c>
      <c r="F9" s="93" t="s">
        <v>43</v>
      </c>
      <c r="G9" s="51" t="s">
        <v>17</v>
      </c>
      <c r="H9" s="76"/>
      <c r="I9" s="19" t="str">
        <f t="shared" si="7"/>
        <v>Βλαβοληψία</v>
      </c>
      <c r="J9" s="102" t="s">
        <v>75</v>
      </c>
      <c r="K9" s="114">
        <v>8001001112</v>
      </c>
      <c r="L9" s="99" t="s">
        <v>98</v>
      </c>
      <c r="M9" s="117" t="s">
        <v>91</v>
      </c>
      <c r="N9" s="86" t="str">
        <f t="shared" si="8"/>
        <v>Οι αναγραφόμενες τιμές περιλαμβάνουν ΦΠΑ 24% και τέλος σταθερής τηλεφωνίας &amp; Internet 5%.</v>
      </c>
      <c r="P9" s="48" t="str">
        <f t="shared" si="2"/>
        <v/>
      </c>
      <c r="Q9" s="66" t="str">
        <f t="shared" si="0"/>
        <v/>
      </c>
      <c r="R9" s="41" t="str">
        <f t="shared" si="3"/>
        <v>30/06/2018</v>
      </c>
      <c r="S9" s="41">
        <f t="shared" si="4"/>
        <v>30</v>
      </c>
      <c r="T9" s="41">
        <f t="shared" si="5"/>
        <v>6</v>
      </c>
      <c r="U9" s="41">
        <f t="shared" si="6"/>
        <v>2018</v>
      </c>
      <c r="V9" s="41">
        <f t="shared" si="9"/>
        <v>0</v>
      </c>
      <c r="W9" s="41">
        <f t="shared" si="10"/>
        <v>0</v>
      </c>
    </row>
    <row r="10" spans="1:23" ht="30" customHeight="1" x14ac:dyDescent="0.25">
      <c r="A10" s="5" t="str">
        <f t="shared" si="1"/>
        <v>H01</v>
      </c>
      <c r="B10" s="4" t="str">
        <f t="shared" si="1"/>
        <v>FORTHNET</v>
      </c>
      <c r="C10" s="4">
        <f t="shared" si="1"/>
        <v>43281</v>
      </c>
      <c r="D10" s="91">
        <f>IF(AND(G10&lt;&gt;"",P10=""),IF(ΓΕΝΙΚΑ!$B$14="ΝΑΙ",15300,""),"")</f>
        <v>15300</v>
      </c>
      <c r="E10" s="31" t="str">
        <f>IF(ΓΕΝΙΚΑ!$B$14="ΝΑΙ","ΠΑΝΕΛΛΑΔΙΚΑ","")</f>
        <v>ΠΑΝΕΛΛΑΔΙΚΑ</v>
      </c>
      <c r="F10" s="93" t="s">
        <v>43</v>
      </c>
      <c r="G10" s="51" t="s">
        <v>17</v>
      </c>
      <c r="H10" s="76"/>
      <c r="I10" s="19" t="str">
        <f t="shared" si="7"/>
        <v>Βλαβοληψία</v>
      </c>
      <c r="J10" s="102" t="s">
        <v>75</v>
      </c>
      <c r="K10" s="116">
        <v>13832</v>
      </c>
      <c r="L10" s="99" t="s">
        <v>99</v>
      </c>
      <c r="M10" s="117" t="s">
        <v>91</v>
      </c>
      <c r="N10" s="86" t="str">
        <f t="shared" si="8"/>
        <v>Οι αναγραφόμενες τιμές περιλαμβάνουν ΦΠΑ 24% και τέλος σταθερής τηλεφωνίας &amp; Internet 5%.</v>
      </c>
      <c r="P10" s="48" t="str">
        <f t="shared" si="2"/>
        <v/>
      </c>
      <c r="Q10" s="66" t="str">
        <f t="shared" si="0"/>
        <v/>
      </c>
      <c r="R10" s="41" t="str">
        <f t="shared" si="3"/>
        <v>30/06/2018</v>
      </c>
      <c r="S10" s="41">
        <f t="shared" si="4"/>
        <v>30</v>
      </c>
      <c r="T10" s="41">
        <f t="shared" si="5"/>
        <v>6</v>
      </c>
      <c r="U10" s="41">
        <f t="shared" si="6"/>
        <v>2018</v>
      </c>
      <c r="V10" s="41">
        <f t="shared" si="9"/>
        <v>0</v>
      </c>
      <c r="W10" s="41">
        <f t="shared" si="10"/>
        <v>0</v>
      </c>
    </row>
    <row r="11" spans="1:23" ht="30" customHeight="1" x14ac:dyDescent="0.25">
      <c r="A11" s="5" t="str">
        <f t="shared" si="1"/>
        <v>H01</v>
      </c>
      <c r="B11" s="4" t="str">
        <f t="shared" si="1"/>
        <v>FORTHNET</v>
      </c>
      <c r="C11" s="4">
        <f t="shared" si="1"/>
        <v>43281</v>
      </c>
      <c r="D11" s="91">
        <f>IF(AND(G11&lt;&gt;"",P11=""),IF(ΓΕΝΙΚΑ!$B$14="ΝΑΙ",15300,""),"")</f>
        <v>15300</v>
      </c>
      <c r="E11" s="31" t="str">
        <f>IF(ΓΕΝΙΚΑ!$B$14="ΝΑΙ","ΠΑΝΕΛΛΑΔΙΚΑ","")</f>
        <v>ΠΑΝΕΛΛΑΔΙΚΑ</v>
      </c>
      <c r="F11" s="93" t="s">
        <v>43</v>
      </c>
      <c r="G11" s="51" t="s">
        <v>17</v>
      </c>
      <c r="H11" s="76"/>
      <c r="I11" s="19" t="str">
        <f t="shared" si="7"/>
        <v>Βλαβοληψία</v>
      </c>
      <c r="J11" s="102" t="s">
        <v>75</v>
      </c>
      <c r="K11" s="116">
        <v>13858</v>
      </c>
      <c r="L11" s="99" t="s">
        <v>99</v>
      </c>
      <c r="M11" s="117" t="s">
        <v>91</v>
      </c>
      <c r="N11" s="86" t="str">
        <f t="shared" si="8"/>
        <v>Οι αναγραφόμενες τιμές περιλαμβάνουν ΦΠΑ 24% και τέλος σταθερής τηλεφωνίας &amp; Internet 5%.</v>
      </c>
      <c r="P11" s="48" t="str">
        <f t="shared" si="2"/>
        <v/>
      </c>
      <c r="Q11" s="66" t="str">
        <f t="shared" ref="Q11:Q32" si="11">IF(G11="","",CONCATENATE(IF(AND(FALSE,W11&lt;&gt;0),"Σφάλμα ημερομηνίας",""),IF(I11="","    |   Πρέπει να επιλεγεί υπηρεσία",""),IF(J11="","   |   Πρέπει να επιλεγεί μέσο",""),IF(K11="","   |   Πρέπει να αναγραφούν τα στοιχεία μέσου",""),IF(L11="","   |   Πρέπει να αναγραφεί η χρέωση του μέσου",""),IF(M11="","   |   Πρέπει να αναγραφεί ωράριο λειτουργίας",""), IF(AND(ISNUMBER(K11)=FALSE,OR(J11="Τηλέφωνο",J11="Fax")),"  |  Τα στοιχεία μέσου (αριθμός τηλεφώνου ή fax) πρέπει να είναι αριθμός","")))</f>
        <v/>
      </c>
      <c r="R11" s="41" t="str">
        <f t="shared" si="3"/>
        <v>30/06/2018</v>
      </c>
      <c r="S11" s="41">
        <f t="shared" si="4"/>
        <v>30</v>
      </c>
      <c r="T11" s="41">
        <f t="shared" si="5"/>
        <v>6</v>
      </c>
      <c r="U11" s="41">
        <f t="shared" si="6"/>
        <v>2018</v>
      </c>
      <c r="V11" s="41">
        <f t="shared" si="9"/>
        <v>0</v>
      </c>
      <c r="W11" s="41">
        <f t="shared" si="10"/>
        <v>0</v>
      </c>
    </row>
    <row r="12" spans="1:23" ht="30" customHeight="1" x14ac:dyDescent="0.25">
      <c r="A12" s="5" t="str">
        <f t="shared" si="1"/>
        <v>H01</v>
      </c>
      <c r="B12" s="4" t="str">
        <f t="shared" si="1"/>
        <v>FORTHNET</v>
      </c>
      <c r="C12" s="4">
        <f t="shared" si="1"/>
        <v>43281</v>
      </c>
      <c r="D12" s="91">
        <f>IF(AND(G12&lt;&gt;"",P12=""),IF(ΓΕΝΙΚΑ!$B$14="ΝΑΙ",15300,""),"")</f>
        <v>15300</v>
      </c>
      <c r="E12" s="31" t="str">
        <f>IF(ΓΕΝΙΚΑ!$B$14="ΝΑΙ","ΠΑΝΕΛΛΑΔΙΚΑ","")</f>
        <v>ΠΑΝΕΛΛΑΔΙΚΑ</v>
      </c>
      <c r="F12" s="93" t="s">
        <v>43</v>
      </c>
      <c r="G12" s="51" t="s">
        <v>17</v>
      </c>
      <c r="H12" s="76"/>
      <c r="I12" s="19" t="str">
        <f t="shared" si="7"/>
        <v>Βλαβοληψία</v>
      </c>
      <c r="J12" s="102" t="s">
        <v>77</v>
      </c>
      <c r="K12" s="114" t="s">
        <v>93</v>
      </c>
      <c r="L12" s="99" t="s">
        <v>97</v>
      </c>
      <c r="M12" s="117" t="s">
        <v>90</v>
      </c>
      <c r="N12" s="86" t="str">
        <f t="shared" si="8"/>
        <v>Οι αναγραφόμενες τιμές περιλαμβάνουν ΦΠΑ 24% και τέλος σταθερής τηλεφωνίας &amp; Internet 5%.</v>
      </c>
      <c r="P12" s="48" t="str">
        <f t="shared" si="2"/>
        <v/>
      </c>
      <c r="Q12" s="66" t="str">
        <f t="shared" si="11"/>
        <v/>
      </c>
      <c r="R12" s="41" t="str">
        <f t="shared" si="3"/>
        <v>30/06/2018</v>
      </c>
      <c r="S12" s="41">
        <f t="shared" si="4"/>
        <v>30</v>
      </c>
      <c r="T12" s="41">
        <f t="shared" si="5"/>
        <v>6</v>
      </c>
      <c r="U12" s="41">
        <f t="shared" si="6"/>
        <v>2018</v>
      </c>
      <c r="V12" s="41">
        <f t="shared" si="9"/>
        <v>0</v>
      </c>
      <c r="W12" s="41">
        <f t="shared" si="10"/>
        <v>0</v>
      </c>
    </row>
    <row r="13" spans="1:23" ht="30" customHeight="1" x14ac:dyDescent="0.25">
      <c r="A13" s="5" t="str">
        <f t="shared" si="1"/>
        <v>H01</v>
      </c>
      <c r="B13" s="4" t="str">
        <f t="shared" si="1"/>
        <v>FORTHNET</v>
      </c>
      <c r="C13" s="4">
        <f t="shared" si="1"/>
        <v>43281</v>
      </c>
      <c r="D13" s="91" t="str">
        <f>IF(AND(G13&lt;&gt;"",P13=""),IF(ΓΕΝΙΚΑ!$B$14="ΝΑΙ",15300,""),"")</f>
        <v/>
      </c>
      <c r="E13" s="31" t="str">
        <f>IF(ΓΕΝΙΚΑ!$B$14="ΝΑΙ","ΠΑΝΕΛΛΑΔΙΚΑ","")</f>
        <v>ΠΑΝΕΛΛΑΔΙΚΑ</v>
      </c>
      <c r="F13" s="93" t="s">
        <v>43</v>
      </c>
      <c r="G13" s="51"/>
      <c r="H13" s="76"/>
      <c r="I13" s="19" t="str">
        <f t="shared" si="7"/>
        <v/>
      </c>
      <c r="J13" s="102"/>
      <c r="K13" s="112"/>
      <c r="L13" s="99"/>
      <c r="M13" s="97"/>
      <c r="N13" s="86" t="str">
        <f t="shared" si="8"/>
        <v>Οι αναγραφόμενες τιμές περιλαμβάνουν ΦΠΑ 24% και τέλος σταθερής τηλεφωνίας &amp; Internet 5%.</v>
      </c>
      <c r="P13" s="48" t="str">
        <f t="shared" si="2"/>
        <v/>
      </c>
      <c r="Q13" s="66" t="str">
        <f t="shared" si="11"/>
        <v/>
      </c>
      <c r="R13" s="41" t="str">
        <f t="shared" si="3"/>
        <v>30/06/2018</v>
      </c>
      <c r="S13" s="41">
        <f t="shared" si="4"/>
        <v>30</v>
      </c>
      <c r="T13" s="41">
        <f t="shared" si="5"/>
        <v>6</v>
      </c>
      <c r="U13" s="41">
        <f t="shared" si="6"/>
        <v>2018</v>
      </c>
      <c r="V13" s="41">
        <f t="shared" si="9"/>
        <v>0</v>
      </c>
      <c r="W13" s="41">
        <f t="shared" si="10"/>
        <v>0</v>
      </c>
    </row>
    <row r="14" spans="1:23" ht="30" customHeight="1" x14ac:dyDescent="0.25">
      <c r="A14" s="5" t="str">
        <f t="shared" si="1"/>
        <v>H01</v>
      </c>
      <c r="B14" s="4" t="str">
        <f t="shared" si="1"/>
        <v>FORTHNET</v>
      </c>
      <c r="C14" s="4">
        <f t="shared" si="1"/>
        <v>43281</v>
      </c>
      <c r="D14" s="91" t="str">
        <f>IF(AND(G14&lt;&gt;"",P14=""),IF(ΓΕΝΙΚΑ!$B$14="ΝΑΙ",15300,""),"")</f>
        <v/>
      </c>
      <c r="E14" s="31" t="str">
        <f>IF(ΓΕΝΙΚΑ!$B$14="ΝΑΙ","ΠΑΝΕΛΛΑΔΙΚΑ","")</f>
        <v>ΠΑΝΕΛΛΑΔΙΚΑ</v>
      </c>
      <c r="F14" s="93" t="s">
        <v>43</v>
      </c>
      <c r="G14" s="51"/>
      <c r="H14" s="76"/>
      <c r="I14" s="19" t="str">
        <f t="shared" si="7"/>
        <v/>
      </c>
      <c r="J14" s="102"/>
      <c r="K14" s="112"/>
      <c r="L14" s="99"/>
      <c r="M14" s="97"/>
      <c r="N14" s="86" t="str">
        <f t="shared" si="8"/>
        <v>Οι αναγραφόμενες τιμές περιλαμβάνουν ΦΠΑ 24% και τέλος σταθερής τηλεφωνίας &amp; Internet 5%.</v>
      </c>
      <c r="P14" s="48" t="str">
        <f t="shared" si="2"/>
        <v/>
      </c>
      <c r="Q14" s="66" t="str">
        <f t="shared" si="11"/>
        <v/>
      </c>
      <c r="R14" s="41" t="str">
        <f t="shared" si="3"/>
        <v>30/06/2018</v>
      </c>
      <c r="S14" s="41">
        <f t="shared" si="4"/>
        <v>30</v>
      </c>
      <c r="T14" s="41">
        <f t="shared" si="5"/>
        <v>6</v>
      </c>
      <c r="U14" s="41">
        <f t="shared" si="6"/>
        <v>2018</v>
      </c>
      <c r="V14" s="41">
        <f t="shared" si="9"/>
        <v>0</v>
      </c>
      <c r="W14" s="41">
        <f t="shared" si="10"/>
        <v>0</v>
      </c>
    </row>
    <row r="15" spans="1:23" ht="30" customHeight="1" x14ac:dyDescent="0.25">
      <c r="A15" s="5" t="str">
        <f t="shared" si="1"/>
        <v>H01</v>
      </c>
      <c r="B15" s="4" t="str">
        <f t="shared" si="1"/>
        <v>FORTHNET</v>
      </c>
      <c r="C15" s="4">
        <f t="shared" si="1"/>
        <v>43281</v>
      </c>
      <c r="D15" s="91" t="str">
        <f>IF(AND(G15&lt;&gt;"",P15=""),IF(ΓΕΝΙΚΑ!$B$14="ΝΑΙ",15300,""),"")</f>
        <v/>
      </c>
      <c r="E15" s="31" t="str">
        <f>IF(ΓΕΝΙΚΑ!$B$14="ΝΑΙ","ΠΑΝΕΛΛΑΔΙΚΑ","")</f>
        <v>ΠΑΝΕΛΛΑΔΙΚΑ</v>
      </c>
      <c r="F15" s="93" t="s">
        <v>43</v>
      </c>
      <c r="G15" s="51"/>
      <c r="H15" s="76"/>
      <c r="I15" s="19" t="str">
        <f t="shared" si="7"/>
        <v/>
      </c>
      <c r="J15" s="102"/>
      <c r="K15" s="112"/>
      <c r="L15" s="99"/>
      <c r="M15" s="97"/>
      <c r="N15" s="86" t="str">
        <f t="shared" si="8"/>
        <v>Οι αναγραφόμενες τιμές περιλαμβάνουν ΦΠΑ 24% και τέλος σταθερής τηλεφωνίας &amp; Internet 5%.</v>
      </c>
      <c r="P15" s="48" t="str">
        <f t="shared" si="2"/>
        <v/>
      </c>
      <c r="Q15" s="66" t="str">
        <f t="shared" si="11"/>
        <v/>
      </c>
      <c r="R15" s="41" t="str">
        <f t="shared" si="3"/>
        <v>30/06/2018</v>
      </c>
      <c r="S15" s="41">
        <f t="shared" si="4"/>
        <v>30</v>
      </c>
      <c r="T15" s="41">
        <f t="shared" si="5"/>
        <v>6</v>
      </c>
      <c r="U15" s="41">
        <f t="shared" si="6"/>
        <v>2018</v>
      </c>
      <c r="V15" s="41">
        <f t="shared" si="9"/>
        <v>0</v>
      </c>
      <c r="W15" s="41">
        <f t="shared" si="10"/>
        <v>0</v>
      </c>
    </row>
    <row r="16" spans="1:23" ht="30" customHeight="1" x14ac:dyDescent="0.25">
      <c r="A16" s="5" t="str">
        <f t="shared" si="1"/>
        <v>H01</v>
      </c>
      <c r="B16" s="4" t="str">
        <f t="shared" si="1"/>
        <v>FORTHNET</v>
      </c>
      <c r="C16" s="4">
        <f t="shared" si="1"/>
        <v>43281</v>
      </c>
      <c r="D16" s="91" t="str">
        <f>IF(AND(G16&lt;&gt;"",P16=""),IF(ΓΕΝΙΚΑ!$B$14="ΝΑΙ",15300,""),"")</f>
        <v/>
      </c>
      <c r="E16" s="31" t="str">
        <f>IF(ΓΕΝΙΚΑ!$B$14="ΝΑΙ","ΠΑΝΕΛΛΑΔΙΚΑ","")</f>
        <v>ΠΑΝΕΛΛΑΔΙΚΑ</v>
      </c>
      <c r="F16" s="93" t="s">
        <v>43</v>
      </c>
      <c r="G16" s="51"/>
      <c r="H16" s="76"/>
      <c r="I16" s="19" t="str">
        <f t="shared" si="7"/>
        <v/>
      </c>
      <c r="J16" s="102"/>
      <c r="K16" s="112"/>
      <c r="L16" s="99"/>
      <c r="M16" s="97"/>
      <c r="N16" s="86" t="str">
        <f t="shared" si="8"/>
        <v>Οι αναγραφόμενες τιμές περιλαμβάνουν ΦΠΑ 24% και τέλος σταθερής τηλεφωνίας &amp; Internet 5%.</v>
      </c>
      <c r="P16" s="48" t="str">
        <f t="shared" si="2"/>
        <v/>
      </c>
      <c r="Q16" s="66" t="str">
        <f t="shared" si="11"/>
        <v/>
      </c>
      <c r="R16" s="41" t="str">
        <f t="shared" si="3"/>
        <v>30/06/2018</v>
      </c>
      <c r="S16" s="41">
        <f t="shared" si="4"/>
        <v>30</v>
      </c>
      <c r="T16" s="41">
        <f t="shared" si="5"/>
        <v>6</v>
      </c>
      <c r="U16" s="41">
        <f t="shared" si="6"/>
        <v>2018</v>
      </c>
      <c r="V16" s="41">
        <f t="shared" si="9"/>
        <v>0</v>
      </c>
      <c r="W16" s="41">
        <f t="shared" si="10"/>
        <v>0</v>
      </c>
    </row>
    <row r="17" spans="1:23" ht="30" customHeight="1" x14ac:dyDescent="0.25">
      <c r="A17" s="5" t="str">
        <f t="shared" si="1"/>
        <v>H01</v>
      </c>
      <c r="B17" s="4" t="str">
        <f t="shared" si="1"/>
        <v>FORTHNET</v>
      </c>
      <c r="C17" s="4">
        <f t="shared" si="1"/>
        <v>43281</v>
      </c>
      <c r="D17" s="91" t="str">
        <f>IF(AND(G17&lt;&gt;"",P17=""),IF(ΓΕΝΙΚΑ!$B$14="ΝΑΙ",15300,""),"")</f>
        <v/>
      </c>
      <c r="E17" s="31" t="str">
        <f>IF(ΓΕΝΙΚΑ!$B$14="ΝΑΙ","ΠΑΝΕΛΛΑΔΙΚΑ","")</f>
        <v>ΠΑΝΕΛΛΑΔΙΚΑ</v>
      </c>
      <c r="F17" s="93" t="s">
        <v>43</v>
      </c>
      <c r="G17" s="51"/>
      <c r="H17" s="76"/>
      <c r="I17" s="19" t="str">
        <f t="shared" si="7"/>
        <v/>
      </c>
      <c r="J17" s="102"/>
      <c r="K17" s="112"/>
      <c r="L17" s="99"/>
      <c r="M17" s="97"/>
      <c r="N17" s="86" t="str">
        <f t="shared" si="8"/>
        <v>Οι αναγραφόμενες τιμές περιλαμβάνουν ΦΠΑ 24% και τέλος σταθερής τηλεφωνίας &amp; Internet 5%.</v>
      </c>
      <c r="P17" s="48" t="str">
        <f t="shared" si="2"/>
        <v/>
      </c>
      <c r="Q17" s="66" t="str">
        <f t="shared" si="11"/>
        <v/>
      </c>
      <c r="R17" s="41" t="str">
        <f t="shared" si="3"/>
        <v>30/06/2018</v>
      </c>
      <c r="S17" s="41">
        <f t="shared" si="4"/>
        <v>30</v>
      </c>
      <c r="T17" s="41">
        <f t="shared" si="5"/>
        <v>6</v>
      </c>
      <c r="U17" s="41">
        <f t="shared" si="6"/>
        <v>2018</v>
      </c>
      <c r="V17" s="41">
        <f t="shared" si="9"/>
        <v>0</v>
      </c>
      <c r="W17" s="41">
        <f t="shared" si="10"/>
        <v>0</v>
      </c>
    </row>
    <row r="18" spans="1:23" ht="30" customHeight="1" x14ac:dyDescent="0.25">
      <c r="A18" s="5"/>
      <c r="B18" s="26"/>
      <c r="C18" s="26"/>
      <c r="D18" s="91" t="str">
        <f>IF(AND(G18&lt;&gt;"",P18=""),IF(ΓΕΝΙΚΑ!$B$14="ΝΑΙ",15300,""),"")</f>
        <v/>
      </c>
      <c r="E18" s="31" t="str">
        <f>IF(ΓΕΝΙΚΑ!$B$14="ΝΑΙ","ΠΑΝΕΛΛΑΔΙΚΑ","")</f>
        <v>ΠΑΝΕΛΛΑΔΙΚΑ</v>
      </c>
      <c r="F18" s="93" t="s">
        <v>43</v>
      </c>
      <c r="G18" s="51"/>
      <c r="H18" s="76"/>
      <c r="I18" s="19" t="str">
        <f t="shared" si="7"/>
        <v/>
      </c>
      <c r="J18" s="102"/>
      <c r="K18" s="112"/>
      <c r="L18" s="99"/>
      <c r="M18" s="97"/>
      <c r="N18" s="86" t="str">
        <f t="shared" si="8"/>
        <v>Οι αναγραφόμενες τιμές περιλαμβάνουν ΦΠΑ 24% και τέλος σταθερής τηλεφωνίας &amp; Internet 5%.</v>
      </c>
      <c r="P18" s="48" t="str">
        <f t="shared" si="2"/>
        <v/>
      </c>
      <c r="Q18" s="66" t="str">
        <f t="shared" si="11"/>
        <v/>
      </c>
      <c r="R18" s="41" t="str">
        <f t="shared" si="3"/>
        <v>30/06/2018</v>
      </c>
      <c r="S18" s="41">
        <f t="shared" si="4"/>
        <v>30</v>
      </c>
      <c r="T18" s="41">
        <f t="shared" si="5"/>
        <v>6</v>
      </c>
      <c r="U18" s="41">
        <f t="shared" si="6"/>
        <v>2018</v>
      </c>
      <c r="V18" s="41">
        <f t="shared" si="9"/>
        <v>0</v>
      </c>
      <c r="W18" s="41">
        <f t="shared" si="10"/>
        <v>0</v>
      </c>
    </row>
    <row r="19" spans="1:23" ht="30" customHeight="1" x14ac:dyDescent="0.25">
      <c r="A19" s="5"/>
      <c r="B19" s="26"/>
      <c r="C19" s="26"/>
      <c r="D19" s="91" t="str">
        <f>IF(AND(G19&lt;&gt;"",P19=""),IF(ΓΕΝΙΚΑ!$B$14="ΝΑΙ",15300,""),"")</f>
        <v/>
      </c>
      <c r="E19" s="31" t="str">
        <f>IF(ΓΕΝΙΚΑ!$B$14="ΝΑΙ","ΠΑΝΕΛΛΑΔΙΚΑ","")</f>
        <v>ΠΑΝΕΛΛΑΔΙΚΑ</v>
      </c>
      <c r="F19" s="93" t="s">
        <v>43</v>
      </c>
      <c r="G19" s="51"/>
      <c r="H19" s="76"/>
      <c r="I19" s="19" t="str">
        <f t="shared" si="7"/>
        <v/>
      </c>
      <c r="J19" s="102"/>
      <c r="K19" s="112"/>
      <c r="L19" s="99"/>
      <c r="M19" s="97"/>
      <c r="N19" s="86" t="str">
        <f t="shared" si="8"/>
        <v>Οι αναγραφόμενες τιμές περιλαμβάνουν ΦΠΑ 24% και τέλος σταθερής τηλεφωνίας &amp; Internet 5%.</v>
      </c>
      <c r="P19" s="48" t="str">
        <f t="shared" si="2"/>
        <v/>
      </c>
      <c r="Q19" s="66" t="str">
        <f t="shared" si="11"/>
        <v/>
      </c>
      <c r="R19" s="41" t="str">
        <f t="shared" si="3"/>
        <v>30/06/2018</v>
      </c>
      <c r="S19" s="41">
        <f t="shared" si="4"/>
        <v>30</v>
      </c>
      <c r="T19" s="41">
        <f t="shared" si="5"/>
        <v>6</v>
      </c>
      <c r="U19" s="41">
        <f t="shared" si="6"/>
        <v>2018</v>
      </c>
      <c r="V19" s="41">
        <f t="shared" si="9"/>
        <v>0</v>
      </c>
      <c r="W19" s="41">
        <f t="shared" si="10"/>
        <v>0</v>
      </c>
    </row>
    <row r="20" spans="1:23" ht="30" customHeight="1" x14ac:dyDescent="0.25">
      <c r="A20" s="5"/>
      <c r="B20" s="26"/>
      <c r="C20" s="26"/>
      <c r="D20" s="91" t="str">
        <f>IF(AND(G20&lt;&gt;"",P20=""),IF(ΓΕΝΙΚΑ!$B$14="ΝΑΙ",15300,""),"")</f>
        <v/>
      </c>
      <c r="E20" s="31" t="str">
        <f>IF(ΓΕΝΙΚΑ!$B$14="ΝΑΙ","ΠΑΝΕΛΛΑΔΙΚΑ","")</f>
        <v>ΠΑΝΕΛΛΑΔΙΚΑ</v>
      </c>
      <c r="F20" s="93" t="s">
        <v>43</v>
      </c>
      <c r="G20" s="51"/>
      <c r="H20" s="76"/>
      <c r="I20" s="19" t="str">
        <f t="shared" si="7"/>
        <v/>
      </c>
      <c r="J20" s="102"/>
      <c r="K20" s="112"/>
      <c r="L20" s="99"/>
      <c r="M20" s="97"/>
      <c r="N20" s="86" t="str">
        <f t="shared" si="8"/>
        <v>Οι αναγραφόμενες τιμές περιλαμβάνουν ΦΠΑ 24% και τέλος σταθερής τηλεφωνίας &amp; Internet 5%.</v>
      </c>
      <c r="P20" s="48" t="str">
        <f t="shared" si="2"/>
        <v/>
      </c>
      <c r="Q20" s="66" t="str">
        <f t="shared" si="11"/>
        <v/>
      </c>
      <c r="R20" s="41" t="str">
        <f t="shared" si="3"/>
        <v>30/06/2018</v>
      </c>
      <c r="S20" s="41">
        <f t="shared" si="4"/>
        <v>30</v>
      </c>
      <c r="T20" s="41">
        <f t="shared" si="5"/>
        <v>6</v>
      </c>
      <c r="U20" s="41">
        <f t="shared" si="6"/>
        <v>2018</v>
      </c>
      <c r="V20" s="41">
        <f t="shared" si="9"/>
        <v>0</v>
      </c>
      <c r="W20" s="41">
        <f t="shared" si="10"/>
        <v>0</v>
      </c>
    </row>
    <row r="21" spans="1:23" ht="30" customHeight="1" x14ac:dyDescent="0.25">
      <c r="A21" s="5"/>
      <c r="B21" s="26"/>
      <c r="C21" s="26"/>
      <c r="D21" s="91" t="str">
        <f>IF(AND(G21&lt;&gt;"",P21=""),IF(ΓΕΝΙΚΑ!$B$14="ΝΑΙ",15300,""),"")</f>
        <v/>
      </c>
      <c r="E21" s="31" t="str">
        <f>IF(ΓΕΝΙΚΑ!$B$14="ΝΑΙ","ΠΑΝΕΛΛΑΔΙΚΑ","")</f>
        <v>ΠΑΝΕΛΛΑΔΙΚΑ</v>
      </c>
      <c r="F21" s="93" t="s">
        <v>43</v>
      </c>
      <c r="G21" s="51"/>
      <c r="H21" s="76"/>
      <c r="I21" s="19" t="str">
        <f t="shared" si="7"/>
        <v/>
      </c>
      <c r="J21" s="102"/>
      <c r="K21" s="112"/>
      <c r="L21" s="99"/>
      <c r="M21" s="97"/>
      <c r="N21" s="86" t="str">
        <f t="shared" si="8"/>
        <v>Οι αναγραφόμενες τιμές περιλαμβάνουν ΦΠΑ 24% και τέλος σταθερής τηλεφωνίας &amp; Internet 5%.</v>
      </c>
      <c r="P21" s="48" t="str">
        <f t="shared" si="2"/>
        <v/>
      </c>
      <c r="Q21" s="66" t="str">
        <f t="shared" si="11"/>
        <v/>
      </c>
      <c r="R21" s="41" t="str">
        <f t="shared" si="3"/>
        <v>30/06/2018</v>
      </c>
      <c r="S21" s="41">
        <f t="shared" si="4"/>
        <v>30</v>
      </c>
      <c r="T21" s="41">
        <f t="shared" si="5"/>
        <v>6</v>
      </c>
      <c r="U21" s="41">
        <f t="shared" si="6"/>
        <v>2018</v>
      </c>
      <c r="V21" s="41">
        <f t="shared" si="9"/>
        <v>0</v>
      </c>
      <c r="W21" s="41">
        <f t="shared" si="10"/>
        <v>0</v>
      </c>
    </row>
    <row r="22" spans="1:23" ht="30" customHeight="1" x14ac:dyDescent="0.25">
      <c r="A22" s="5"/>
      <c r="B22" s="26"/>
      <c r="C22" s="26"/>
      <c r="D22" s="91" t="str">
        <f>IF(AND(G22&lt;&gt;"",P22=""),IF(ΓΕΝΙΚΑ!$B$14="ΝΑΙ",15300,""),"")</f>
        <v/>
      </c>
      <c r="E22" s="31" t="str">
        <f>IF(ΓΕΝΙΚΑ!$B$14="ΝΑΙ","ΠΑΝΕΛΛΑΔΙΚΑ","")</f>
        <v>ΠΑΝΕΛΛΑΔΙΚΑ</v>
      </c>
      <c r="F22" s="93" t="s">
        <v>43</v>
      </c>
      <c r="G22" s="51"/>
      <c r="H22" s="76"/>
      <c r="I22" s="19" t="str">
        <f t="shared" si="7"/>
        <v/>
      </c>
      <c r="J22" s="102"/>
      <c r="K22" s="112"/>
      <c r="L22" s="99"/>
      <c r="M22" s="97"/>
      <c r="N22" s="86" t="str">
        <f t="shared" si="8"/>
        <v>Οι αναγραφόμενες τιμές περιλαμβάνουν ΦΠΑ 24% και τέλος σταθερής τηλεφωνίας &amp; Internet 5%.</v>
      </c>
      <c r="P22" s="48" t="str">
        <f t="shared" si="2"/>
        <v/>
      </c>
      <c r="Q22" s="66" t="str">
        <f t="shared" si="11"/>
        <v/>
      </c>
      <c r="R22" s="41" t="str">
        <f t="shared" si="3"/>
        <v>30/06/2018</v>
      </c>
      <c r="S22" s="41">
        <f t="shared" si="4"/>
        <v>30</v>
      </c>
      <c r="T22" s="41">
        <f t="shared" si="5"/>
        <v>6</v>
      </c>
      <c r="U22" s="41">
        <f t="shared" si="6"/>
        <v>2018</v>
      </c>
      <c r="V22" s="41">
        <f t="shared" si="9"/>
        <v>0</v>
      </c>
      <c r="W22" s="41">
        <f t="shared" si="10"/>
        <v>0</v>
      </c>
    </row>
    <row r="23" spans="1:23" ht="30" customHeight="1" x14ac:dyDescent="0.25">
      <c r="A23" s="5"/>
      <c r="B23" s="26"/>
      <c r="C23" s="26"/>
      <c r="D23" s="91" t="str">
        <f>IF(AND(G23&lt;&gt;"",P23=""),IF(ΓΕΝΙΚΑ!$B$14="ΝΑΙ",15300,""),"")</f>
        <v/>
      </c>
      <c r="E23" s="31" t="str">
        <f>IF(ΓΕΝΙΚΑ!$B$14="ΝΑΙ","ΠΑΝΕΛΛΑΔΙΚΑ","")</f>
        <v>ΠΑΝΕΛΛΑΔΙΚΑ</v>
      </c>
      <c r="F23" s="93" t="s">
        <v>43</v>
      </c>
      <c r="G23" s="51"/>
      <c r="H23" s="76"/>
      <c r="I23" s="19" t="str">
        <f t="shared" si="7"/>
        <v/>
      </c>
      <c r="J23" s="102"/>
      <c r="K23" s="112"/>
      <c r="L23" s="99"/>
      <c r="M23" s="97"/>
      <c r="N23" s="86" t="str">
        <f t="shared" si="8"/>
        <v>Οι αναγραφόμενες τιμές περιλαμβάνουν ΦΠΑ 24% και τέλος σταθερής τηλεφωνίας &amp; Internet 5%.</v>
      </c>
      <c r="P23" s="48" t="str">
        <f t="shared" si="2"/>
        <v/>
      </c>
      <c r="Q23" s="66" t="str">
        <f t="shared" si="11"/>
        <v/>
      </c>
      <c r="R23" s="41" t="str">
        <f t="shared" si="3"/>
        <v>30/06/2018</v>
      </c>
      <c r="S23" s="41">
        <f t="shared" si="4"/>
        <v>30</v>
      </c>
      <c r="T23" s="41">
        <f t="shared" si="5"/>
        <v>6</v>
      </c>
      <c r="U23" s="41">
        <f t="shared" si="6"/>
        <v>2018</v>
      </c>
      <c r="V23" s="41">
        <f t="shared" si="9"/>
        <v>0</v>
      </c>
      <c r="W23" s="41">
        <f t="shared" si="10"/>
        <v>0</v>
      </c>
    </row>
    <row r="24" spans="1:23" ht="30" customHeight="1" x14ac:dyDescent="0.25">
      <c r="A24" s="5"/>
      <c r="B24" s="26"/>
      <c r="C24" s="26"/>
      <c r="D24" s="91" t="str">
        <f>IF(AND(G24&lt;&gt;"",P24=""),IF(ΓΕΝΙΚΑ!$B$14="ΝΑΙ",15300,""),"")</f>
        <v/>
      </c>
      <c r="E24" s="31" t="str">
        <f>IF(ΓΕΝΙΚΑ!$B$14="ΝΑΙ","ΠΑΝΕΛΛΑΔΙΚΑ","")</f>
        <v>ΠΑΝΕΛΛΑΔΙΚΑ</v>
      </c>
      <c r="F24" s="93" t="s">
        <v>43</v>
      </c>
      <c r="G24" s="51"/>
      <c r="H24" s="76"/>
      <c r="I24" s="19" t="str">
        <f t="shared" si="7"/>
        <v/>
      </c>
      <c r="J24" s="102"/>
      <c r="K24" s="112"/>
      <c r="L24" s="99"/>
      <c r="M24" s="97"/>
      <c r="N24" s="86" t="str">
        <f t="shared" si="8"/>
        <v>Οι αναγραφόμενες τιμές περιλαμβάνουν ΦΠΑ 24% και τέλος σταθερής τηλεφωνίας &amp; Internet 5%.</v>
      </c>
      <c r="P24" s="48" t="str">
        <f t="shared" si="2"/>
        <v/>
      </c>
      <c r="Q24" s="66" t="str">
        <f t="shared" si="11"/>
        <v/>
      </c>
      <c r="R24" s="41" t="str">
        <f t="shared" si="3"/>
        <v>30/06/2018</v>
      </c>
      <c r="S24" s="41">
        <f t="shared" si="4"/>
        <v>30</v>
      </c>
      <c r="T24" s="41">
        <f t="shared" si="5"/>
        <v>6</v>
      </c>
      <c r="U24" s="41">
        <f t="shared" si="6"/>
        <v>2018</v>
      </c>
      <c r="V24" s="41">
        <f t="shared" si="9"/>
        <v>0</v>
      </c>
      <c r="W24" s="41">
        <f t="shared" si="10"/>
        <v>0</v>
      </c>
    </row>
    <row r="25" spans="1:23" ht="30" customHeight="1" x14ac:dyDescent="0.25">
      <c r="A25" s="5"/>
      <c r="B25" s="26"/>
      <c r="C25" s="26"/>
      <c r="D25" s="91" t="str">
        <f>IF(AND(G25&lt;&gt;"",P25=""),IF(ΓΕΝΙΚΑ!$B$14="ΝΑΙ",15300,""),"")</f>
        <v/>
      </c>
      <c r="E25" s="31" t="str">
        <f>IF(ΓΕΝΙΚΑ!$B$14="ΝΑΙ","ΠΑΝΕΛΛΑΔΙΚΑ","")</f>
        <v>ΠΑΝΕΛΛΑΔΙΚΑ</v>
      </c>
      <c r="F25" s="93" t="s">
        <v>43</v>
      </c>
      <c r="G25" s="51"/>
      <c r="H25" s="76"/>
      <c r="I25" s="19" t="str">
        <f t="shared" si="7"/>
        <v/>
      </c>
      <c r="J25" s="102"/>
      <c r="K25" s="112"/>
      <c r="L25" s="99"/>
      <c r="M25" s="97"/>
      <c r="N25" s="86" t="str">
        <f t="shared" si="8"/>
        <v>Οι αναγραφόμενες τιμές περιλαμβάνουν ΦΠΑ 24% και τέλος σταθερής τηλεφωνίας &amp; Internet 5%.</v>
      </c>
      <c r="P25" s="48" t="str">
        <f t="shared" si="2"/>
        <v/>
      </c>
      <c r="Q25" s="66" t="str">
        <f t="shared" si="11"/>
        <v/>
      </c>
      <c r="R25" s="41" t="str">
        <f t="shared" si="3"/>
        <v>30/06/2018</v>
      </c>
      <c r="S25" s="41">
        <f t="shared" si="4"/>
        <v>30</v>
      </c>
      <c r="T25" s="41">
        <f t="shared" si="5"/>
        <v>6</v>
      </c>
      <c r="U25" s="41">
        <f t="shared" si="6"/>
        <v>2018</v>
      </c>
      <c r="V25" s="41">
        <f t="shared" si="9"/>
        <v>0</v>
      </c>
      <c r="W25" s="41">
        <f t="shared" si="10"/>
        <v>0</v>
      </c>
    </row>
    <row r="26" spans="1:23" ht="30" customHeight="1" x14ac:dyDescent="0.25">
      <c r="A26" s="5"/>
      <c r="B26" s="26"/>
      <c r="C26" s="26"/>
      <c r="D26" s="91" t="str">
        <f>IF(AND(G26&lt;&gt;"",P26=""),IF(ΓΕΝΙΚΑ!$B$14="ΝΑΙ",15300,""),"")</f>
        <v/>
      </c>
      <c r="E26" s="31" t="str">
        <f>IF(ΓΕΝΙΚΑ!$B$14="ΝΑΙ","ΠΑΝΕΛΛΑΔΙΚΑ","")</f>
        <v>ΠΑΝΕΛΛΑΔΙΚΑ</v>
      </c>
      <c r="F26" s="93" t="s">
        <v>43</v>
      </c>
      <c r="G26" s="51"/>
      <c r="H26" s="76"/>
      <c r="I26" s="19" t="str">
        <f t="shared" si="7"/>
        <v/>
      </c>
      <c r="J26" s="102"/>
      <c r="K26" s="112"/>
      <c r="L26" s="99"/>
      <c r="M26" s="97"/>
      <c r="N26" s="86" t="str">
        <f t="shared" si="8"/>
        <v>Οι αναγραφόμενες τιμές περιλαμβάνουν ΦΠΑ 24% και τέλος σταθερής τηλεφωνίας &amp; Internet 5%.</v>
      </c>
      <c r="P26" s="48" t="str">
        <f t="shared" si="2"/>
        <v/>
      </c>
      <c r="Q26" s="66" t="str">
        <f t="shared" si="11"/>
        <v/>
      </c>
      <c r="R26" s="41" t="str">
        <f t="shared" si="3"/>
        <v>30/06/2018</v>
      </c>
      <c r="S26" s="41">
        <f t="shared" si="4"/>
        <v>30</v>
      </c>
      <c r="T26" s="41">
        <f t="shared" si="5"/>
        <v>6</v>
      </c>
      <c r="U26" s="41">
        <f t="shared" si="6"/>
        <v>2018</v>
      </c>
      <c r="V26" s="41">
        <f t="shared" si="9"/>
        <v>0</v>
      </c>
      <c r="W26" s="41">
        <f t="shared" si="10"/>
        <v>0</v>
      </c>
    </row>
    <row r="27" spans="1:23" ht="30" customHeight="1" x14ac:dyDescent="0.25">
      <c r="A27" s="5"/>
      <c r="B27" s="26"/>
      <c r="C27" s="26"/>
      <c r="D27" s="91" t="str">
        <f>IF(AND(G27&lt;&gt;"",P27=""),IF(ΓΕΝΙΚΑ!$B$14="ΝΑΙ",15300,""),"")</f>
        <v/>
      </c>
      <c r="E27" s="31" t="str">
        <f>IF(ΓΕΝΙΚΑ!$B$14="ΝΑΙ","ΠΑΝΕΛΛΑΔΙΚΑ","")</f>
        <v>ΠΑΝΕΛΛΑΔΙΚΑ</v>
      </c>
      <c r="F27" s="93" t="s">
        <v>43</v>
      </c>
      <c r="G27" s="51"/>
      <c r="H27" s="76"/>
      <c r="I27" s="19" t="str">
        <f t="shared" si="7"/>
        <v/>
      </c>
      <c r="J27" s="102"/>
      <c r="K27" s="112"/>
      <c r="L27" s="99"/>
      <c r="M27" s="97"/>
      <c r="N27" s="86" t="str">
        <f t="shared" si="8"/>
        <v>Οι αναγραφόμενες τιμές περιλαμβάνουν ΦΠΑ 24% και τέλος σταθερής τηλεφωνίας &amp; Internet 5%.</v>
      </c>
      <c r="P27" s="48" t="str">
        <f t="shared" si="2"/>
        <v/>
      </c>
      <c r="Q27" s="66" t="str">
        <f t="shared" si="11"/>
        <v/>
      </c>
      <c r="R27" s="41" t="str">
        <f t="shared" si="3"/>
        <v>30/06/2018</v>
      </c>
      <c r="S27" s="41">
        <f t="shared" si="4"/>
        <v>30</v>
      </c>
      <c r="T27" s="41">
        <f t="shared" si="5"/>
        <v>6</v>
      </c>
      <c r="U27" s="41">
        <f t="shared" si="6"/>
        <v>2018</v>
      </c>
      <c r="V27" s="41">
        <f t="shared" si="9"/>
        <v>0</v>
      </c>
      <c r="W27" s="41">
        <f t="shared" si="10"/>
        <v>0</v>
      </c>
    </row>
    <row r="28" spans="1:23" ht="30" customHeight="1" x14ac:dyDescent="0.25">
      <c r="A28" s="5" t="str">
        <f t="shared" si="1"/>
        <v>H01</v>
      </c>
      <c r="B28" s="4" t="str">
        <f t="shared" si="1"/>
        <v>FORTHNET</v>
      </c>
      <c r="C28" s="4">
        <f t="shared" si="1"/>
        <v>43281</v>
      </c>
      <c r="D28" s="91" t="str">
        <f>IF(AND(G28&lt;&gt;"",P28=""),IF(ΓΕΝΙΚΑ!$B$14="ΝΑΙ",15300,""),"")</f>
        <v/>
      </c>
      <c r="E28" s="31" t="str">
        <f>IF(ΓΕΝΙΚΑ!$B$14="ΝΑΙ","ΠΑΝΕΛΛΑΔΙΚΑ","")</f>
        <v>ΠΑΝΕΛΛΑΔΙΚΑ</v>
      </c>
      <c r="F28" s="93" t="s">
        <v>43</v>
      </c>
      <c r="G28" s="51"/>
      <c r="H28" s="76"/>
      <c r="I28" s="19" t="str">
        <f t="shared" si="7"/>
        <v/>
      </c>
      <c r="J28" s="102"/>
      <c r="K28" s="112"/>
      <c r="L28" s="99"/>
      <c r="M28" s="97"/>
      <c r="N28" s="86" t="str">
        <f t="shared" si="8"/>
        <v>Οι αναγραφόμενες τιμές περιλαμβάνουν ΦΠΑ 24% και τέλος σταθερής τηλεφωνίας &amp; Internet 5%.</v>
      </c>
      <c r="P28" s="48" t="str">
        <f t="shared" si="2"/>
        <v/>
      </c>
      <c r="Q28" s="66" t="str">
        <f t="shared" si="11"/>
        <v/>
      </c>
      <c r="R28" s="41" t="str">
        <f t="shared" si="3"/>
        <v>30/06/2018</v>
      </c>
      <c r="S28" s="41">
        <f t="shared" si="4"/>
        <v>30</v>
      </c>
      <c r="T28" s="41">
        <f t="shared" si="5"/>
        <v>6</v>
      </c>
      <c r="U28" s="41">
        <f t="shared" si="6"/>
        <v>2018</v>
      </c>
      <c r="V28" s="41">
        <f t="shared" si="9"/>
        <v>0</v>
      </c>
      <c r="W28" s="41">
        <f t="shared" si="10"/>
        <v>0</v>
      </c>
    </row>
    <row r="29" spans="1:23" ht="30" customHeight="1" x14ac:dyDescent="0.25">
      <c r="A29" s="5" t="str">
        <f t="shared" si="1"/>
        <v>H01</v>
      </c>
      <c r="B29" s="4" t="str">
        <f t="shared" si="1"/>
        <v>FORTHNET</v>
      </c>
      <c r="C29" s="4">
        <f t="shared" si="1"/>
        <v>43281</v>
      </c>
      <c r="D29" s="91" t="str">
        <f>IF(AND(G29&lt;&gt;"",P29=""),IF(ΓΕΝΙΚΑ!$B$14="ΝΑΙ",15300,""),"")</f>
        <v/>
      </c>
      <c r="E29" s="31" t="str">
        <f>IF(ΓΕΝΙΚΑ!$B$14="ΝΑΙ","ΠΑΝΕΛΛΑΔΙΚΑ","")</f>
        <v>ΠΑΝΕΛΛΑΔΙΚΑ</v>
      </c>
      <c r="F29" s="93" t="s">
        <v>43</v>
      </c>
      <c r="G29" s="51"/>
      <c r="H29" s="76"/>
      <c r="I29" s="19" t="str">
        <f t="shared" si="7"/>
        <v/>
      </c>
      <c r="J29" s="102"/>
      <c r="K29" s="112"/>
      <c r="L29" s="99"/>
      <c r="M29" s="97"/>
      <c r="N29" s="86" t="str">
        <f t="shared" si="8"/>
        <v>Οι αναγραφόμενες τιμές περιλαμβάνουν ΦΠΑ 24% και τέλος σταθερής τηλεφωνίας &amp; Internet 5%.</v>
      </c>
      <c r="P29" s="48" t="str">
        <f t="shared" si="2"/>
        <v/>
      </c>
      <c r="Q29" s="66" t="str">
        <f t="shared" si="11"/>
        <v/>
      </c>
      <c r="R29" s="41" t="str">
        <f t="shared" si="3"/>
        <v>30/06/2018</v>
      </c>
      <c r="S29" s="41">
        <f t="shared" si="4"/>
        <v>30</v>
      </c>
      <c r="T29" s="41">
        <f t="shared" si="5"/>
        <v>6</v>
      </c>
      <c r="U29" s="41">
        <f t="shared" si="6"/>
        <v>2018</v>
      </c>
      <c r="V29" s="41">
        <f t="shared" si="9"/>
        <v>0</v>
      </c>
      <c r="W29" s="41">
        <f t="shared" si="10"/>
        <v>0</v>
      </c>
    </row>
    <row r="30" spans="1:23" ht="30" customHeight="1" x14ac:dyDescent="0.25">
      <c r="A30" s="5" t="str">
        <f t="shared" si="1"/>
        <v>H01</v>
      </c>
      <c r="B30" s="4" t="str">
        <f t="shared" si="1"/>
        <v>FORTHNET</v>
      </c>
      <c r="C30" s="4">
        <f t="shared" si="1"/>
        <v>43281</v>
      </c>
      <c r="D30" s="91" t="str">
        <f>IF(AND(G30&lt;&gt;"",P30=""),IF(ΓΕΝΙΚΑ!$B$14="ΝΑΙ",15300,""),"")</f>
        <v/>
      </c>
      <c r="E30" s="31" t="str">
        <f>IF(ΓΕΝΙΚΑ!$B$14="ΝΑΙ","ΠΑΝΕΛΛΑΔΙΚΑ","")</f>
        <v>ΠΑΝΕΛΛΑΔΙΚΑ</v>
      </c>
      <c r="F30" s="93" t="s">
        <v>43</v>
      </c>
      <c r="G30" s="51"/>
      <c r="H30" s="76"/>
      <c r="I30" s="19" t="str">
        <f t="shared" si="7"/>
        <v/>
      </c>
      <c r="J30" s="102"/>
      <c r="K30" s="112"/>
      <c r="L30" s="99"/>
      <c r="M30" s="97"/>
      <c r="N30" s="86" t="str">
        <f t="shared" si="8"/>
        <v>Οι αναγραφόμενες τιμές περιλαμβάνουν ΦΠΑ 24% και τέλος σταθερής τηλεφωνίας &amp; Internet 5%.</v>
      </c>
      <c r="P30" s="48" t="str">
        <f t="shared" si="2"/>
        <v/>
      </c>
      <c r="Q30" s="66" t="str">
        <f t="shared" si="11"/>
        <v/>
      </c>
      <c r="R30" s="41" t="str">
        <f t="shared" si="3"/>
        <v>30/06/2018</v>
      </c>
      <c r="S30" s="41">
        <f t="shared" si="4"/>
        <v>30</v>
      </c>
      <c r="T30" s="41">
        <f t="shared" si="5"/>
        <v>6</v>
      </c>
      <c r="U30" s="41">
        <f t="shared" si="6"/>
        <v>2018</v>
      </c>
      <c r="V30" s="41">
        <f t="shared" si="9"/>
        <v>0</v>
      </c>
      <c r="W30" s="41">
        <f t="shared" si="10"/>
        <v>0</v>
      </c>
    </row>
    <row r="31" spans="1:23" ht="30" customHeight="1" x14ac:dyDescent="0.25">
      <c r="A31" s="5" t="str">
        <f t="shared" si="1"/>
        <v>H01</v>
      </c>
      <c r="B31" s="4" t="str">
        <f t="shared" si="1"/>
        <v>FORTHNET</v>
      </c>
      <c r="C31" s="4">
        <f t="shared" si="1"/>
        <v>43281</v>
      </c>
      <c r="D31" s="91" t="str">
        <f>IF(AND(G31&lt;&gt;"",P31=""),IF(ΓΕΝΙΚΑ!$B$14="ΝΑΙ",15300,""),"")</f>
        <v/>
      </c>
      <c r="E31" s="31" t="str">
        <f>IF(ΓΕΝΙΚΑ!$B$14="ΝΑΙ","ΠΑΝΕΛΛΑΔΙΚΑ","")</f>
        <v>ΠΑΝΕΛΛΑΔΙΚΑ</v>
      </c>
      <c r="F31" s="93" t="s">
        <v>43</v>
      </c>
      <c r="G31" s="51"/>
      <c r="H31" s="76"/>
      <c r="I31" s="19" t="str">
        <f t="shared" si="7"/>
        <v/>
      </c>
      <c r="J31" s="102"/>
      <c r="K31" s="112"/>
      <c r="L31" s="99"/>
      <c r="M31" s="97"/>
      <c r="N31" s="86" t="str">
        <f t="shared" si="8"/>
        <v>Οι αναγραφόμενες τιμές περιλαμβάνουν ΦΠΑ 24% και τέλος σταθερής τηλεφωνίας &amp; Internet 5%.</v>
      </c>
      <c r="P31" s="48" t="str">
        <f t="shared" si="2"/>
        <v/>
      </c>
      <c r="Q31" s="66" t="str">
        <f t="shared" si="11"/>
        <v/>
      </c>
      <c r="R31" s="41" t="str">
        <f t="shared" si="3"/>
        <v>30/06/2018</v>
      </c>
      <c r="S31" s="41">
        <f t="shared" si="4"/>
        <v>30</v>
      </c>
      <c r="T31" s="41">
        <f t="shared" si="5"/>
        <v>6</v>
      </c>
      <c r="U31" s="41">
        <f t="shared" si="6"/>
        <v>2018</v>
      </c>
      <c r="V31" s="41">
        <f t="shared" si="9"/>
        <v>0</v>
      </c>
      <c r="W31" s="41">
        <f t="shared" si="10"/>
        <v>0</v>
      </c>
    </row>
    <row r="32" spans="1:23" ht="30" customHeight="1" thickBot="1" x14ac:dyDescent="0.3">
      <c r="A32" s="6" t="str">
        <f t="shared" si="1"/>
        <v>H01</v>
      </c>
      <c r="B32" s="7" t="str">
        <f t="shared" si="1"/>
        <v>FORTHNET</v>
      </c>
      <c r="C32" s="7">
        <f t="shared" si="1"/>
        <v>43281</v>
      </c>
      <c r="D32" s="91" t="str">
        <f>IF(AND(G32&lt;&gt;"",P32=""),IF(ΓΕΝΙΚΑ!$B$14="ΝΑΙ",15300,""),"")</f>
        <v/>
      </c>
      <c r="E32" s="31" t="str">
        <f>IF(ΓΕΝΙΚΑ!$B$14="ΝΑΙ","ΠΑΝΕΛΛΑΔΙΚΑ","")</f>
        <v>ΠΑΝΕΛΛΑΔΙΚΑ</v>
      </c>
      <c r="F32" s="93" t="s">
        <v>43</v>
      </c>
      <c r="G32" s="52"/>
      <c r="H32" s="77"/>
      <c r="I32" s="20" t="str">
        <f>IF(G32="","",IF(G32="Άλλη",H32,G32))</f>
        <v/>
      </c>
      <c r="J32" s="103"/>
      <c r="K32" s="113"/>
      <c r="L32" s="100"/>
      <c r="M32" s="98"/>
      <c r="N32" s="87" t="str">
        <f t="shared" si="8"/>
        <v>Οι αναγραφόμενες τιμές περιλαμβάνουν ΦΠΑ 24% και τέλος σταθερής τηλεφωνίας &amp; Internet 5%.</v>
      </c>
      <c r="P32" s="49" t="str">
        <f t="shared" si="2"/>
        <v/>
      </c>
      <c r="Q32" s="66" t="str">
        <f t="shared" si="11"/>
        <v/>
      </c>
      <c r="R32" s="41" t="str">
        <f t="shared" si="3"/>
        <v>30/06/2018</v>
      </c>
      <c r="S32" s="41">
        <f t="shared" si="4"/>
        <v>30</v>
      </c>
      <c r="T32" s="41">
        <f t="shared" si="5"/>
        <v>6</v>
      </c>
      <c r="U32" s="41">
        <f t="shared" si="6"/>
        <v>2018</v>
      </c>
      <c r="V32" s="41">
        <f t="shared" si="9"/>
        <v>0</v>
      </c>
      <c r="W32" s="41">
        <f t="shared" si="10"/>
        <v>0</v>
      </c>
    </row>
  </sheetData>
  <sheetProtection sheet="1" objects="1" scenarios="1" formatColumns="0" formatRows="0" selectLockedCells="1"/>
  <conditionalFormatting sqref="P3:P32">
    <cfRule type="cellIs" dxfId="10" priority="1" operator="equal">
      <formula>"ΣΦΑΛΜΑ"</formula>
    </cfRule>
  </conditionalFormatting>
  <dataValidations count="2">
    <dataValidation type="list" allowBlank="1" showInputMessage="1" showErrorMessage="1" sqref="G3:G32">
      <formula1>Service</formula1>
    </dataValidation>
    <dataValidation type="list" allowBlank="1" showInputMessage="1" showErrorMessage="1" sqref="J3:J32">
      <formula1>Meso</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A1:N32"/>
  <sheetViews>
    <sheetView topLeftCell="A2" workbookViewId="0">
      <selection activeCell="K3" sqref="K3"/>
    </sheetView>
  </sheetViews>
  <sheetFormatPr defaultColWidth="0" defaultRowHeight="15" zeroHeight="1" x14ac:dyDescent="0.25"/>
  <cols>
    <col min="1" max="1" width="50" style="41" customWidth="1"/>
    <col min="2" max="5" width="23" style="41" hidden="1" customWidth="1"/>
    <col min="6" max="6" width="37.140625" style="41" customWidth="1"/>
    <col min="7" max="7" width="22.42578125" style="41" customWidth="1"/>
    <col min="8" max="8" width="42.28515625" style="41" customWidth="1"/>
    <col min="9" max="9" width="28" style="41" bestFit="1" customWidth="1"/>
    <col min="10" max="10" width="28" style="41" hidden="1" customWidth="1"/>
    <col min="11" max="11" width="49.28515625" style="41" customWidth="1"/>
    <col min="12" max="12" width="7.140625" style="41" customWidth="1"/>
    <col min="13" max="13" width="15.5703125" style="41" customWidth="1"/>
    <col min="14" max="14" width="63.5703125" style="41" customWidth="1"/>
    <col min="15" max="16384" width="9.140625" style="41" hidden="1"/>
  </cols>
  <sheetData>
    <row r="1" spans="1:14" ht="15.75" hidden="1" thickBot="1" x14ac:dyDescent="0.3">
      <c r="A1" s="22" t="s">
        <v>44</v>
      </c>
      <c r="B1" s="22" t="s">
        <v>45</v>
      </c>
      <c r="C1" s="13" t="s">
        <v>78</v>
      </c>
      <c r="D1" s="13" t="s">
        <v>79</v>
      </c>
      <c r="E1" s="13" t="s">
        <v>46</v>
      </c>
      <c r="F1" s="35" t="s">
        <v>47</v>
      </c>
      <c r="G1" s="35" t="s">
        <v>52</v>
      </c>
      <c r="H1" s="35" t="s">
        <v>53</v>
      </c>
      <c r="I1" s="35" t="s">
        <v>49</v>
      </c>
      <c r="J1" s="35" t="s">
        <v>56</v>
      </c>
      <c r="K1" s="35" t="s">
        <v>50</v>
      </c>
      <c r="M1" s="22" t="s">
        <v>49</v>
      </c>
      <c r="N1" s="22" t="s">
        <v>49</v>
      </c>
    </row>
    <row r="2" spans="1:14" ht="45" customHeight="1" thickBot="1" x14ac:dyDescent="0.3">
      <c r="A2" s="2" t="s">
        <v>12</v>
      </c>
      <c r="B2" s="3" t="s">
        <v>8</v>
      </c>
      <c r="C2" s="25"/>
      <c r="D2" s="25"/>
      <c r="E2" s="25" t="s">
        <v>80</v>
      </c>
      <c r="F2" s="3" t="s">
        <v>15</v>
      </c>
      <c r="G2" s="3" t="s">
        <v>13</v>
      </c>
      <c r="H2" s="3" t="s">
        <v>18</v>
      </c>
      <c r="I2" s="3" t="s">
        <v>67</v>
      </c>
      <c r="J2" s="25" t="s">
        <v>67</v>
      </c>
      <c r="K2" s="10" t="s">
        <v>11</v>
      </c>
      <c r="M2" s="29" t="s">
        <v>39</v>
      </c>
      <c r="N2" s="29" t="s">
        <v>66</v>
      </c>
    </row>
    <row r="3" spans="1:14" ht="30" customHeight="1" thickTop="1" x14ac:dyDescent="0.25">
      <c r="A3" s="9" t="s">
        <v>24</v>
      </c>
      <c r="B3" s="58" t="str">
        <f>ΓΕΝΙΚΑ!C4</f>
        <v>FORTHNET</v>
      </c>
      <c r="C3" s="91">
        <f>IF(AND(F3&lt;&gt;"",M3=""),IF(ΓΕΝΙΚΑ!$B$15="ΝΑΙ",15300,""),"")</f>
        <v>15300</v>
      </c>
      <c r="D3" s="19" t="str">
        <f>IF(ΓΕΝΙΚΑ!$B$15="ΝΑΙ","ΠΑΝΕΛΛΑΔΙΚΑ","")</f>
        <v>ΠΑΝΕΛΛΑΔΙΚΑ</v>
      </c>
      <c r="E3" s="92" t="s">
        <v>43</v>
      </c>
      <c r="F3" s="31" t="str">
        <f>IF(G3="","",'H01'!I3)</f>
        <v>Λήψη παραγγελιών ή/και παροχή πληροφοριών/βοήθειας</v>
      </c>
      <c r="G3" s="32" t="str">
        <f>IF(OR('H01'!J3="Τηλέφωνο",'H01'!J3="Fax"),'H01'!J3,"")</f>
        <v>Τηλέφωνο</v>
      </c>
      <c r="H3" s="30">
        <f>IF(OR('H01'!J3="Τηλέφωνο",'H01'!J3="Fax"),'H01'!K3,"")</f>
        <v>13831</v>
      </c>
      <c r="I3" s="118">
        <v>5.26</v>
      </c>
      <c r="J3" s="88">
        <f>IF(ISNUMBER(I3),ROUND(I3,2),"")</f>
        <v>5.26</v>
      </c>
      <c r="K3" s="106"/>
      <c r="M3" s="54" t="str">
        <f>IF(N3="","","ΣΦΑΛΜΑ")</f>
        <v/>
      </c>
      <c r="N3" s="78" t="str">
        <f>IF(H3="","",IF(ISNUMBER(I3),IF(OR(I3&lt;0,I3&gt;100),"Το ποσοστό αναπάντητων κλήσεων πρέπει να είναι αριθμός από 0 έως 100","")," | Το ποσοστό αναπάντητων κλήσεων πρέπει να συμπληρωθεί"))</f>
        <v/>
      </c>
    </row>
    <row r="4" spans="1:14" ht="30" customHeight="1" x14ac:dyDescent="0.25">
      <c r="A4" s="5" t="str">
        <f t="shared" ref="A4:B32" si="0">A$3</f>
        <v>H02</v>
      </c>
      <c r="B4" s="4" t="str">
        <f t="shared" si="0"/>
        <v>FORTHNET</v>
      </c>
      <c r="C4" s="91">
        <f>IF(AND(F4&lt;&gt;"",M4=""),IF(ΓΕΝΙΚΑ!$B$15="ΝΑΙ",15300,""),"")</f>
        <v>15300</v>
      </c>
      <c r="D4" s="19" t="str">
        <f>IF(ΓΕΝΙΚΑ!$B$15="ΝΑΙ","ΠΑΝΕΛΛΑΔΙΚΑ","")</f>
        <v>ΠΑΝΕΛΛΑΔΙΚΑ</v>
      </c>
      <c r="E4" s="93" t="s">
        <v>43</v>
      </c>
      <c r="F4" s="31" t="str">
        <f>IF(G4="","",'H01'!I4)</f>
        <v>Λήψη παραγγελιών ή/και παροχή πληροφοριών/βοήθειας</v>
      </c>
      <c r="G4" s="32" t="str">
        <f>IF(OR('H01'!J4="Τηλέφωνο",'H01'!J4="Fax"),'H01'!J4,"")</f>
        <v>Τηλέφωνο</v>
      </c>
      <c r="H4" s="30">
        <f>IF(OR('H01'!J4="Τηλέφωνο",'H01'!J4="Fax"),'H01'!K4,"")</f>
        <v>13832</v>
      </c>
      <c r="I4" s="118">
        <v>3.49</v>
      </c>
      <c r="J4" s="89">
        <f t="shared" ref="J4:J32" si="1">IF(ISNUMBER(I4),ROUND(I4,2),"")</f>
        <v>3.49</v>
      </c>
      <c r="K4" s="107">
        <f>K$3</f>
        <v>0</v>
      </c>
      <c r="M4" s="54" t="str">
        <f t="shared" ref="M4:M32" si="2">IF(N4="","","ΣΦΑΛΜΑ")</f>
        <v/>
      </c>
      <c r="N4" s="79" t="str">
        <f t="shared" ref="N4:N32" si="3">IF(H4="","",IF(ISNUMBER(I4),IF(OR(I4&lt;0,I4&gt;100),"Το ποσοστό αναπάντητων κλήσεων πρέπει να είναι αριθμός από 0 έως 100","")," | Το ποσοστό αναπάντητων κλήσεων πρέπει να συμπληρωθεί"))</f>
        <v/>
      </c>
    </row>
    <row r="5" spans="1:14" ht="30" customHeight="1" x14ac:dyDescent="0.25">
      <c r="A5" s="5" t="str">
        <f t="shared" si="0"/>
        <v>H02</v>
      </c>
      <c r="B5" s="4" t="str">
        <f t="shared" si="0"/>
        <v>FORTHNET</v>
      </c>
      <c r="C5" s="91">
        <f>IF(AND(F5&lt;&gt;"",M5=""),IF(ΓΕΝΙΚΑ!$B$15="ΝΑΙ",15300,""),"")</f>
        <v>15300</v>
      </c>
      <c r="D5" s="19" t="str">
        <f>IF(ΓΕΝΙΚΑ!$B$15="ΝΑΙ","ΠΑΝΕΛΛΑΔΙΚΑ","")</f>
        <v>ΠΑΝΕΛΛΑΔΙΚΑ</v>
      </c>
      <c r="E5" s="93" t="s">
        <v>43</v>
      </c>
      <c r="F5" s="31" t="str">
        <f>IF(G5="","",'H01'!I5)</f>
        <v>Λήψη παραγγελιών ή/και παροχή πληροφοριών/βοήθειας</v>
      </c>
      <c r="G5" s="32" t="str">
        <f>IF(OR('H01'!J5="Τηλέφωνο",'H01'!J5="Fax"),'H01'!J5,"")</f>
        <v>Fax</v>
      </c>
      <c r="H5" s="30">
        <f>IF(OR('H01'!J5="Τηλέφωνο",'H01'!J5="Fax"),'H01'!K5,"")</f>
        <v>2119559399</v>
      </c>
      <c r="I5" s="56">
        <v>0</v>
      </c>
      <c r="J5" s="89">
        <f t="shared" si="1"/>
        <v>0</v>
      </c>
      <c r="K5" s="108">
        <f t="shared" ref="K5:K32" si="4">K$3</f>
        <v>0</v>
      </c>
      <c r="M5" s="54" t="str">
        <f t="shared" si="2"/>
        <v/>
      </c>
      <c r="N5" s="79" t="str">
        <f t="shared" si="3"/>
        <v/>
      </c>
    </row>
    <row r="6" spans="1:14" ht="30" customHeight="1" x14ac:dyDescent="0.25">
      <c r="A6" s="5" t="str">
        <f t="shared" si="0"/>
        <v>H02</v>
      </c>
      <c r="B6" s="4" t="str">
        <f t="shared" si="0"/>
        <v>FORTHNET</v>
      </c>
      <c r="C6" s="91" t="str">
        <f>IF(AND(F6&lt;&gt;"",M6=""),IF(ΓΕΝΙΚΑ!$B$15="ΝΑΙ",15300,""),"")</f>
        <v/>
      </c>
      <c r="D6" s="19" t="str">
        <f>IF(ΓΕΝΙΚΑ!$B$15="ΝΑΙ","ΠΑΝΕΛΛΑΔΙΚΑ","")</f>
        <v>ΠΑΝΕΛΛΑΔΙΚΑ</v>
      </c>
      <c r="E6" s="93" t="s">
        <v>43</v>
      </c>
      <c r="F6" s="31" t="str">
        <f>IF(G6="","",'H01'!I6)</f>
        <v/>
      </c>
      <c r="G6" s="32" t="str">
        <f>IF(OR('H01'!J6="Τηλέφωνο",'H01'!J6="Fax"),'H01'!J6,"")</f>
        <v/>
      </c>
      <c r="H6" s="30" t="str">
        <f>IF(OR('H01'!J6="Τηλέφωνο",'H01'!J6="Fax"),'H01'!K6,"")</f>
        <v/>
      </c>
      <c r="I6" s="56"/>
      <c r="J6" s="89" t="str">
        <f t="shared" si="1"/>
        <v/>
      </c>
      <c r="K6" s="108">
        <f t="shared" si="4"/>
        <v>0</v>
      </c>
      <c r="M6" s="54" t="str">
        <f t="shared" si="2"/>
        <v/>
      </c>
      <c r="N6" s="79" t="str">
        <f t="shared" si="3"/>
        <v/>
      </c>
    </row>
    <row r="7" spans="1:14" ht="30" customHeight="1" x14ac:dyDescent="0.25">
      <c r="A7" s="5" t="str">
        <f t="shared" si="0"/>
        <v>H02</v>
      </c>
      <c r="B7" s="4" t="str">
        <f t="shared" si="0"/>
        <v>FORTHNET</v>
      </c>
      <c r="C7" s="91">
        <f>IF(AND(F7&lt;&gt;"",M7=""),IF(ΓΕΝΙΚΑ!$B$15="ΝΑΙ",15300,""),"")</f>
        <v>15300</v>
      </c>
      <c r="D7" s="19" t="str">
        <f>IF(ΓΕΝΙΚΑ!$B$15="ΝΑΙ","ΠΑΝΕΛΛΑΔΙΚΑ","")</f>
        <v>ΠΑΝΕΛΛΑΔΙΚΑ</v>
      </c>
      <c r="E7" s="93" t="s">
        <v>43</v>
      </c>
      <c r="F7" s="31" t="str">
        <f>IF(G7="","",'H01'!I7)</f>
        <v>Βλαβοληψία</v>
      </c>
      <c r="G7" s="32" t="str">
        <f>IF(OR('H01'!J7="Τηλέφωνο",'H01'!J7="Fax"),'H01'!J7,"")</f>
        <v>Τηλέφωνο</v>
      </c>
      <c r="H7" s="30">
        <f>IF(OR('H01'!J7="Τηλέφωνο",'H01'!J7="Fax"),'H01'!K7,"")</f>
        <v>13831</v>
      </c>
      <c r="I7" s="56">
        <v>14.33</v>
      </c>
      <c r="J7" s="89">
        <f>IF(ISNUMBER(I7),ROUND(I7,2),"")</f>
        <v>14.33</v>
      </c>
      <c r="K7" s="108">
        <f t="shared" si="4"/>
        <v>0</v>
      </c>
      <c r="M7" s="54" t="str">
        <f t="shared" si="2"/>
        <v/>
      </c>
      <c r="N7" s="79" t="str">
        <f>IF(H7="","",IF(ISNUMBER(I7),IF(OR(I7&lt;0,I7&gt;100),"Το ποσοστό αναπάντητων κλήσεων πρέπει να είναι αριθμός από 0 έως 100","")," | Το ποσοστό αναπάντητων κλήσεων πρέπει να συμπληρωθεί"))</f>
        <v/>
      </c>
    </row>
    <row r="8" spans="1:14" ht="30" customHeight="1" x14ac:dyDescent="0.25">
      <c r="A8" s="5" t="str">
        <f t="shared" si="0"/>
        <v>H02</v>
      </c>
      <c r="B8" s="4" t="str">
        <f t="shared" si="0"/>
        <v>FORTHNET</v>
      </c>
      <c r="C8" s="91">
        <f>IF(AND(F8&lt;&gt;"",M8=""),IF(ΓΕΝΙΚΑ!$B$15="ΝΑΙ",15300,""),"")</f>
        <v>15300</v>
      </c>
      <c r="D8" s="19" t="str">
        <f>IF(ΓΕΝΙΚΑ!$B$15="ΝΑΙ","ΠΑΝΕΛΛΑΔΙΚΑ","")</f>
        <v>ΠΑΝΕΛΛΑΔΙΚΑ</v>
      </c>
      <c r="E8" s="93" t="s">
        <v>43</v>
      </c>
      <c r="F8" s="31" t="str">
        <f>IF(G8="","",'H01'!I8)</f>
        <v>Βλαβοληψία</v>
      </c>
      <c r="G8" s="32" t="str">
        <f>IF(OR('H01'!J8="Τηλέφωνο",'H01'!J8="Fax"),'H01'!J8,"")</f>
        <v>Τηλέφωνο</v>
      </c>
      <c r="H8" s="30">
        <f>IF(OR('H01'!J8="Τηλέφωνο",'H01'!J8="Fax"),'H01'!K8,"")</f>
        <v>8001009000</v>
      </c>
      <c r="I8" s="56">
        <v>17.63</v>
      </c>
      <c r="J8" s="89">
        <f>IF(ISNUMBER(I8),ROUND(I8,2),"")</f>
        <v>17.63</v>
      </c>
      <c r="K8" s="108">
        <f t="shared" si="4"/>
        <v>0</v>
      </c>
      <c r="M8" s="54" t="str">
        <f t="shared" si="2"/>
        <v/>
      </c>
      <c r="N8" s="79" t="str">
        <f>IF(H8="","",IF(ISNUMBER(I8),IF(OR(I8&lt;0,I8&gt;100),"Το ποσοστό αναπάντητων κλήσεων πρέπει να είναι αριθμός από 0 έως 100","")," | Το ποσοστό αναπάντητων κλήσεων πρέπει να συμπληρωθεί"))</f>
        <v/>
      </c>
    </row>
    <row r="9" spans="1:14" ht="30" customHeight="1" x14ac:dyDescent="0.25">
      <c r="A9" s="5" t="str">
        <f t="shared" si="0"/>
        <v>H02</v>
      </c>
      <c r="B9" s="4" t="str">
        <f t="shared" si="0"/>
        <v>FORTHNET</v>
      </c>
      <c r="C9" s="91">
        <f>IF(AND(F9&lt;&gt;"",M9=""),IF(ΓΕΝΙΚΑ!$B$15="ΝΑΙ",15300,""),"")</f>
        <v>15300</v>
      </c>
      <c r="D9" s="19" t="str">
        <f>IF(ΓΕΝΙΚΑ!$B$15="ΝΑΙ","ΠΑΝΕΛΛΑΔΙΚΑ","")</f>
        <v>ΠΑΝΕΛΛΑΔΙΚΑ</v>
      </c>
      <c r="E9" s="93" t="s">
        <v>43</v>
      </c>
      <c r="F9" s="31" t="str">
        <f>IF(G9="","",'H01'!I9)</f>
        <v>Βλαβοληψία</v>
      </c>
      <c r="G9" s="32" t="str">
        <f>IF(OR('H01'!J9="Τηλέφωνο",'H01'!J9="Fax"),'H01'!J9,"")</f>
        <v>Τηλέφωνο</v>
      </c>
      <c r="H9" s="30">
        <f>IF(OR('H01'!J9="Τηλέφωνο",'H01'!J9="Fax"),'H01'!K9,"")</f>
        <v>8001001112</v>
      </c>
      <c r="I9" s="56">
        <v>19.170000000000002</v>
      </c>
      <c r="J9" s="89">
        <f t="shared" si="1"/>
        <v>19.170000000000002</v>
      </c>
      <c r="K9" s="108">
        <f t="shared" si="4"/>
        <v>0</v>
      </c>
      <c r="M9" s="54" t="str">
        <f t="shared" si="2"/>
        <v/>
      </c>
      <c r="N9" s="79" t="str">
        <f t="shared" si="3"/>
        <v/>
      </c>
    </row>
    <row r="10" spans="1:14" ht="30" customHeight="1" x14ac:dyDescent="0.25">
      <c r="A10" s="5" t="str">
        <f t="shared" si="0"/>
        <v>H02</v>
      </c>
      <c r="B10" s="26" t="str">
        <f t="shared" si="0"/>
        <v>FORTHNET</v>
      </c>
      <c r="C10" s="91">
        <f>IF(AND(F10&lt;&gt;"",M10=""),IF(ΓΕΝΙΚΑ!$B$15="ΝΑΙ",15300,""),"")</f>
        <v>15300</v>
      </c>
      <c r="D10" s="19" t="str">
        <f>IF(ΓΕΝΙΚΑ!$B$15="ΝΑΙ","ΠΑΝΕΛΛΑΔΙΚΑ","")</f>
        <v>ΠΑΝΕΛΛΑΔΙΚΑ</v>
      </c>
      <c r="E10" s="93" t="s">
        <v>43</v>
      </c>
      <c r="F10" s="31" t="str">
        <f>IF(G10="","",'H01'!I10)</f>
        <v>Βλαβοληψία</v>
      </c>
      <c r="G10" s="32" t="str">
        <f>IF(OR('H01'!J10="Τηλέφωνο",'H01'!J10="Fax"),'H01'!J10,"")</f>
        <v>Τηλέφωνο</v>
      </c>
      <c r="H10" s="30">
        <f>IF(OR('H01'!J10="Τηλέφωνο",'H01'!J10="Fax"),'H01'!K10,"")</f>
        <v>13832</v>
      </c>
      <c r="I10" s="56">
        <v>11.15</v>
      </c>
      <c r="J10" s="89">
        <f t="shared" si="1"/>
        <v>11.15</v>
      </c>
      <c r="K10" s="108">
        <f t="shared" si="4"/>
        <v>0</v>
      </c>
      <c r="M10" s="54" t="str">
        <f t="shared" si="2"/>
        <v/>
      </c>
      <c r="N10" s="79" t="str">
        <f t="shared" si="3"/>
        <v/>
      </c>
    </row>
    <row r="11" spans="1:14" ht="30" customHeight="1" x14ac:dyDescent="0.25">
      <c r="A11" s="5" t="str">
        <f t="shared" si="0"/>
        <v>H02</v>
      </c>
      <c r="B11" s="26" t="str">
        <f t="shared" si="0"/>
        <v>FORTHNET</v>
      </c>
      <c r="C11" s="91">
        <f>IF(AND(F11&lt;&gt;"",M11=""),IF(ΓΕΝΙΚΑ!$B$15="ΝΑΙ",15300,""),"")</f>
        <v>15300</v>
      </c>
      <c r="D11" s="19" t="str">
        <f>IF(ΓΕΝΙΚΑ!$B$15="ΝΑΙ","ΠΑΝΕΛΛΑΔΙΚΑ","")</f>
        <v>ΠΑΝΕΛΛΑΔΙΚΑ</v>
      </c>
      <c r="E11" s="93" t="s">
        <v>43</v>
      </c>
      <c r="F11" s="31" t="str">
        <f>IF(G11="","",'H01'!I11)</f>
        <v>Βλαβοληψία</v>
      </c>
      <c r="G11" s="32" t="str">
        <f>IF(OR('H01'!J11="Τηλέφωνο",'H01'!J11="Fax"),'H01'!J11,"")</f>
        <v>Τηλέφωνο</v>
      </c>
      <c r="H11" s="30">
        <f>IF(OR('H01'!J11="Τηλέφωνο",'H01'!J11="Fax"),'H01'!K11,"")</f>
        <v>13858</v>
      </c>
      <c r="I11" s="56">
        <v>8.49</v>
      </c>
      <c r="J11" s="89">
        <f t="shared" si="1"/>
        <v>8.49</v>
      </c>
      <c r="K11" s="108">
        <f t="shared" si="4"/>
        <v>0</v>
      </c>
      <c r="M11" s="54" t="str">
        <f t="shared" si="2"/>
        <v/>
      </c>
      <c r="N11" s="79" t="str">
        <f t="shared" si="3"/>
        <v/>
      </c>
    </row>
    <row r="12" spans="1:14" ht="30" customHeight="1" x14ac:dyDescent="0.25">
      <c r="A12" s="5" t="str">
        <f t="shared" si="0"/>
        <v>H02</v>
      </c>
      <c r="B12" s="26" t="str">
        <f t="shared" si="0"/>
        <v>FORTHNET</v>
      </c>
      <c r="C12" s="91" t="str">
        <f>IF(AND(F12&lt;&gt;"",M12=""),IF(ΓΕΝΙΚΑ!$B$15="ΝΑΙ",15300,""),"")</f>
        <v/>
      </c>
      <c r="D12" s="19" t="str">
        <f>IF(ΓΕΝΙΚΑ!$B$15="ΝΑΙ","ΠΑΝΕΛΛΑΔΙΚΑ","")</f>
        <v>ΠΑΝΕΛΛΑΔΙΚΑ</v>
      </c>
      <c r="E12" s="93" t="s">
        <v>43</v>
      </c>
      <c r="F12" s="31" t="str">
        <f>IF(G12="","",'H01'!I12)</f>
        <v/>
      </c>
      <c r="G12" s="32" t="str">
        <f>IF(OR('H01'!J12="Τηλέφωνο",'H01'!J12="Fax"),'H01'!J12,"")</f>
        <v/>
      </c>
      <c r="H12" s="30" t="str">
        <f>IF(OR('H01'!J12="Τηλέφωνο",'H01'!J12="Fax"),'H01'!K12,"")</f>
        <v/>
      </c>
      <c r="I12" s="56"/>
      <c r="J12" s="89" t="str">
        <f t="shared" si="1"/>
        <v/>
      </c>
      <c r="K12" s="108">
        <f t="shared" si="4"/>
        <v>0</v>
      </c>
      <c r="M12" s="54" t="str">
        <f t="shared" si="2"/>
        <v/>
      </c>
      <c r="N12" s="79" t="str">
        <f t="shared" si="3"/>
        <v/>
      </c>
    </row>
    <row r="13" spans="1:14" ht="30" customHeight="1" x14ac:dyDescent="0.25">
      <c r="A13" s="5" t="str">
        <f t="shared" si="0"/>
        <v>H02</v>
      </c>
      <c r="B13" s="26" t="str">
        <f t="shared" si="0"/>
        <v>FORTHNET</v>
      </c>
      <c r="C13" s="91" t="str">
        <f>IF(AND(F13&lt;&gt;"",M13=""),IF(ΓΕΝΙΚΑ!$B$15="ΝΑΙ",15300,""),"")</f>
        <v/>
      </c>
      <c r="D13" s="19" t="str">
        <f>IF(ΓΕΝΙΚΑ!$B$15="ΝΑΙ","ΠΑΝΕΛΛΑΔΙΚΑ","")</f>
        <v>ΠΑΝΕΛΛΑΔΙΚΑ</v>
      </c>
      <c r="E13" s="93" t="s">
        <v>43</v>
      </c>
      <c r="F13" s="31" t="str">
        <f>IF(G13="","",'H01'!I13)</f>
        <v/>
      </c>
      <c r="G13" s="32" t="str">
        <f>IF(OR('H01'!J13="Τηλέφωνο",'H01'!J13="Fax"),'H01'!J13,"")</f>
        <v/>
      </c>
      <c r="H13" s="30" t="str">
        <f>IF(OR('H01'!J13="Τηλέφωνο",'H01'!J13="Fax"),'H01'!K13,"")</f>
        <v/>
      </c>
      <c r="I13" s="56"/>
      <c r="J13" s="89" t="str">
        <f t="shared" si="1"/>
        <v/>
      </c>
      <c r="K13" s="108">
        <f t="shared" si="4"/>
        <v>0</v>
      </c>
      <c r="M13" s="54" t="str">
        <f t="shared" si="2"/>
        <v/>
      </c>
      <c r="N13" s="79" t="str">
        <f t="shared" si="3"/>
        <v/>
      </c>
    </row>
    <row r="14" spans="1:14" ht="30" customHeight="1" x14ac:dyDescent="0.25">
      <c r="A14" s="5" t="str">
        <f t="shared" si="0"/>
        <v>H02</v>
      </c>
      <c r="B14" s="26" t="str">
        <f t="shared" si="0"/>
        <v>FORTHNET</v>
      </c>
      <c r="C14" s="91" t="str">
        <f>IF(AND(F14&lt;&gt;"",M14=""),IF(ΓΕΝΙΚΑ!$B$15="ΝΑΙ",15300,""),"")</f>
        <v/>
      </c>
      <c r="D14" s="19" t="str">
        <f>IF(ΓΕΝΙΚΑ!$B$15="ΝΑΙ","ΠΑΝΕΛΛΑΔΙΚΑ","")</f>
        <v>ΠΑΝΕΛΛΑΔΙΚΑ</v>
      </c>
      <c r="E14" s="93" t="s">
        <v>43</v>
      </c>
      <c r="F14" s="31" t="str">
        <f>IF(G14="","",'H01'!I14)</f>
        <v/>
      </c>
      <c r="G14" s="32" t="str">
        <f>IF(OR('H01'!J14="Τηλέφωνο",'H01'!J14="Fax"),'H01'!J14,"")</f>
        <v/>
      </c>
      <c r="H14" s="30" t="str">
        <f>IF(OR('H01'!J14="Τηλέφωνο",'H01'!J14="Fax"),'H01'!K14,"")</f>
        <v/>
      </c>
      <c r="I14" s="56"/>
      <c r="J14" s="89" t="str">
        <f t="shared" si="1"/>
        <v/>
      </c>
      <c r="K14" s="108">
        <f t="shared" si="4"/>
        <v>0</v>
      </c>
      <c r="M14" s="54" t="str">
        <f t="shared" si="2"/>
        <v/>
      </c>
      <c r="N14" s="79" t="str">
        <f t="shared" si="3"/>
        <v/>
      </c>
    </row>
    <row r="15" spans="1:14" ht="30" customHeight="1" x14ac:dyDescent="0.25">
      <c r="A15" s="5" t="str">
        <f t="shared" si="0"/>
        <v>H02</v>
      </c>
      <c r="B15" s="26" t="str">
        <f t="shared" si="0"/>
        <v>FORTHNET</v>
      </c>
      <c r="C15" s="91" t="str">
        <f>IF(AND(F15&lt;&gt;"",M15=""),IF(ΓΕΝΙΚΑ!$B$15="ΝΑΙ",15300,""),"")</f>
        <v/>
      </c>
      <c r="D15" s="19" t="str">
        <f>IF(ΓΕΝΙΚΑ!$B$15="ΝΑΙ","ΠΑΝΕΛΛΑΔΙΚΑ","")</f>
        <v>ΠΑΝΕΛΛΑΔΙΚΑ</v>
      </c>
      <c r="E15" s="93" t="s">
        <v>43</v>
      </c>
      <c r="F15" s="31" t="str">
        <f>IF(G15="","",'H01'!I15)</f>
        <v/>
      </c>
      <c r="G15" s="32" t="str">
        <f>IF(OR('H01'!J15="Τηλέφωνο",'H01'!J15="Fax"),'H01'!J15,"")</f>
        <v/>
      </c>
      <c r="H15" s="30" t="str">
        <f>IF(OR('H01'!J15="Τηλέφωνο",'H01'!J15="Fax"),'H01'!K15,"")</f>
        <v/>
      </c>
      <c r="I15" s="56"/>
      <c r="J15" s="89" t="str">
        <f t="shared" si="1"/>
        <v/>
      </c>
      <c r="K15" s="108">
        <f t="shared" si="4"/>
        <v>0</v>
      </c>
      <c r="M15" s="54" t="str">
        <f t="shared" si="2"/>
        <v/>
      </c>
      <c r="N15" s="79" t="str">
        <f t="shared" si="3"/>
        <v/>
      </c>
    </row>
    <row r="16" spans="1:14" ht="30" customHeight="1" x14ac:dyDescent="0.25">
      <c r="A16" s="5" t="str">
        <f t="shared" si="0"/>
        <v>H02</v>
      </c>
      <c r="B16" s="26" t="str">
        <f t="shared" si="0"/>
        <v>FORTHNET</v>
      </c>
      <c r="C16" s="91" t="str">
        <f>IF(AND(F16&lt;&gt;"",M16=""),IF(ΓΕΝΙΚΑ!$B$15="ΝΑΙ",15300,""),"")</f>
        <v/>
      </c>
      <c r="D16" s="19" t="str">
        <f>IF(ΓΕΝΙΚΑ!$B$15="ΝΑΙ","ΠΑΝΕΛΛΑΔΙΚΑ","")</f>
        <v>ΠΑΝΕΛΛΑΔΙΚΑ</v>
      </c>
      <c r="E16" s="93" t="s">
        <v>43</v>
      </c>
      <c r="F16" s="31" t="str">
        <f>IF(G16="","",'H01'!I16)</f>
        <v/>
      </c>
      <c r="G16" s="32" t="str">
        <f>IF(OR('H01'!J16="Τηλέφωνο",'H01'!J16="Fax"),'H01'!J16,"")</f>
        <v/>
      </c>
      <c r="H16" s="30" t="str">
        <f>IF(OR('H01'!J16="Τηλέφωνο",'H01'!J16="Fax"),'H01'!K16,"")</f>
        <v/>
      </c>
      <c r="I16" s="56"/>
      <c r="J16" s="89" t="str">
        <f t="shared" si="1"/>
        <v/>
      </c>
      <c r="K16" s="108">
        <f t="shared" si="4"/>
        <v>0</v>
      </c>
      <c r="M16" s="54" t="str">
        <f t="shared" si="2"/>
        <v/>
      </c>
      <c r="N16" s="79" t="str">
        <f t="shared" si="3"/>
        <v/>
      </c>
    </row>
    <row r="17" spans="1:14" ht="30" customHeight="1" x14ac:dyDescent="0.25">
      <c r="A17" s="5" t="str">
        <f t="shared" si="0"/>
        <v>H02</v>
      </c>
      <c r="B17" s="26" t="str">
        <f t="shared" si="0"/>
        <v>FORTHNET</v>
      </c>
      <c r="C17" s="91" t="str">
        <f>IF(AND(F17&lt;&gt;"",M17=""),IF(ΓΕΝΙΚΑ!$B$15="ΝΑΙ",15300,""),"")</f>
        <v/>
      </c>
      <c r="D17" s="19" t="str">
        <f>IF(ΓΕΝΙΚΑ!$B$15="ΝΑΙ","ΠΑΝΕΛΛΑΔΙΚΑ","")</f>
        <v>ΠΑΝΕΛΛΑΔΙΚΑ</v>
      </c>
      <c r="E17" s="93" t="s">
        <v>43</v>
      </c>
      <c r="F17" s="31" t="str">
        <f>IF(G17="","",'H01'!I17)</f>
        <v/>
      </c>
      <c r="G17" s="32" t="str">
        <f>IF(OR('H01'!J17="Τηλέφωνο",'H01'!J17="Fax"),'H01'!J17,"")</f>
        <v/>
      </c>
      <c r="H17" s="30" t="str">
        <f>IF(OR('H01'!J17="Τηλέφωνο",'H01'!J17="Fax"),'H01'!K17,"")</f>
        <v/>
      </c>
      <c r="I17" s="56"/>
      <c r="J17" s="89" t="str">
        <f t="shared" si="1"/>
        <v/>
      </c>
      <c r="K17" s="108">
        <f t="shared" si="4"/>
        <v>0</v>
      </c>
      <c r="M17" s="54" t="str">
        <f t="shared" si="2"/>
        <v/>
      </c>
      <c r="N17" s="79" t="str">
        <f t="shared" si="3"/>
        <v/>
      </c>
    </row>
    <row r="18" spans="1:14" ht="30" customHeight="1" x14ac:dyDescent="0.25">
      <c r="A18" s="5" t="str">
        <f t="shared" si="0"/>
        <v>H02</v>
      </c>
      <c r="B18" s="26" t="str">
        <f t="shared" si="0"/>
        <v>FORTHNET</v>
      </c>
      <c r="C18" s="91" t="str">
        <f>IF(AND(F18&lt;&gt;"",M18=""),IF(ΓΕΝΙΚΑ!$B$15="ΝΑΙ",15300,""),"")</f>
        <v/>
      </c>
      <c r="D18" s="19" t="str">
        <f>IF(ΓΕΝΙΚΑ!$B$15="ΝΑΙ","ΠΑΝΕΛΛΑΔΙΚΑ","")</f>
        <v>ΠΑΝΕΛΛΑΔΙΚΑ</v>
      </c>
      <c r="E18" s="93" t="s">
        <v>43</v>
      </c>
      <c r="F18" s="31" t="str">
        <f>IF(G18="","",'H01'!I18)</f>
        <v/>
      </c>
      <c r="G18" s="32" t="str">
        <f>IF(OR('H01'!J18="Τηλέφωνο",'H01'!J18="Fax"),'H01'!J18,"")</f>
        <v/>
      </c>
      <c r="H18" s="30" t="str">
        <f>IF(OR('H01'!J18="Τηλέφωνο",'H01'!J18="Fax"),'H01'!K18,"")</f>
        <v/>
      </c>
      <c r="I18" s="56"/>
      <c r="J18" s="89" t="str">
        <f t="shared" si="1"/>
        <v/>
      </c>
      <c r="K18" s="108">
        <f t="shared" si="4"/>
        <v>0</v>
      </c>
      <c r="M18" s="54" t="str">
        <f t="shared" si="2"/>
        <v/>
      </c>
      <c r="N18" s="79" t="str">
        <f t="shared" si="3"/>
        <v/>
      </c>
    </row>
    <row r="19" spans="1:14" ht="30" customHeight="1" x14ac:dyDescent="0.25">
      <c r="A19" s="5" t="str">
        <f t="shared" si="0"/>
        <v>H02</v>
      </c>
      <c r="B19" s="26" t="str">
        <f t="shared" si="0"/>
        <v>FORTHNET</v>
      </c>
      <c r="C19" s="91" t="str">
        <f>IF(AND(F19&lt;&gt;"",M19=""),IF(ΓΕΝΙΚΑ!$B$15="ΝΑΙ",15300,""),"")</f>
        <v/>
      </c>
      <c r="D19" s="19" t="str">
        <f>IF(ΓΕΝΙΚΑ!$B$15="ΝΑΙ","ΠΑΝΕΛΛΑΔΙΚΑ","")</f>
        <v>ΠΑΝΕΛΛΑΔΙΚΑ</v>
      </c>
      <c r="E19" s="93" t="s">
        <v>43</v>
      </c>
      <c r="F19" s="31" t="str">
        <f>IF(G19="","",'H01'!I19)</f>
        <v/>
      </c>
      <c r="G19" s="32" t="str">
        <f>IF(OR('H01'!J19="Τηλέφωνο",'H01'!J19="Fax"),'H01'!J19,"")</f>
        <v/>
      </c>
      <c r="H19" s="30" t="str">
        <f>IF(OR('H01'!J19="Τηλέφωνο",'H01'!J19="Fax"),'H01'!K19,"")</f>
        <v/>
      </c>
      <c r="I19" s="56"/>
      <c r="J19" s="89" t="str">
        <f t="shared" si="1"/>
        <v/>
      </c>
      <c r="K19" s="108">
        <f t="shared" si="4"/>
        <v>0</v>
      </c>
      <c r="M19" s="54" t="str">
        <f t="shared" si="2"/>
        <v/>
      </c>
      <c r="N19" s="79" t="str">
        <f t="shared" si="3"/>
        <v/>
      </c>
    </row>
    <row r="20" spans="1:14" ht="30" customHeight="1" x14ac:dyDescent="0.25">
      <c r="A20" s="5" t="str">
        <f t="shared" si="0"/>
        <v>H02</v>
      </c>
      <c r="B20" s="4" t="str">
        <f t="shared" si="0"/>
        <v>FORTHNET</v>
      </c>
      <c r="C20" s="91" t="str">
        <f>IF(AND(F20&lt;&gt;"",M20=""),IF(ΓΕΝΙΚΑ!$B$15="ΝΑΙ",15300,""),"")</f>
        <v/>
      </c>
      <c r="D20" s="19" t="str">
        <f>IF(ΓΕΝΙΚΑ!$B$15="ΝΑΙ","ΠΑΝΕΛΛΑΔΙΚΑ","")</f>
        <v>ΠΑΝΕΛΛΑΔΙΚΑ</v>
      </c>
      <c r="E20" s="93" t="s">
        <v>43</v>
      </c>
      <c r="F20" s="31" t="str">
        <f>IF(G20="","",'H01'!I20)</f>
        <v/>
      </c>
      <c r="G20" s="32" t="str">
        <f>IF(OR('H01'!J20="Τηλέφωνο",'H01'!J20="Fax"),'H01'!J20,"")</f>
        <v/>
      </c>
      <c r="H20" s="30" t="str">
        <f>IF(OR('H01'!J20="Τηλέφωνο",'H01'!J20="Fax"),'H01'!K20,"")</f>
        <v/>
      </c>
      <c r="I20" s="56"/>
      <c r="J20" s="89" t="str">
        <f t="shared" si="1"/>
        <v/>
      </c>
      <c r="K20" s="108">
        <f t="shared" si="4"/>
        <v>0</v>
      </c>
      <c r="M20" s="54" t="str">
        <f t="shared" si="2"/>
        <v/>
      </c>
      <c r="N20" s="79" t="str">
        <f t="shared" si="3"/>
        <v/>
      </c>
    </row>
    <row r="21" spans="1:14" ht="30" customHeight="1" x14ac:dyDescent="0.25">
      <c r="A21" s="5" t="str">
        <f t="shared" si="0"/>
        <v>H02</v>
      </c>
      <c r="B21" s="4" t="str">
        <f t="shared" si="0"/>
        <v>FORTHNET</v>
      </c>
      <c r="C21" s="91" t="str">
        <f>IF(AND(F21&lt;&gt;"",M21=""),IF(ΓΕΝΙΚΑ!$B$15="ΝΑΙ",15300,""),"")</f>
        <v/>
      </c>
      <c r="D21" s="19" t="str">
        <f>IF(ΓΕΝΙΚΑ!$B$15="ΝΑΙ","ΠΑΝΕΛΛΑΔΙΚΑ","")</f>
        <v>ΠΑΝΕΛΛΑΔΙΚΑ</v>
      </c>
      <c r="E21" s="93" t="s">
        <v>43</v>
      </c>
      <c r="F21" s="31" t="str">
        <f>IF(G21="","",'H01'!I21)</f>
        <v/>
      </c>
      <c r="G21" s="32" t="str">
        <f>IF(OR('H01'!J21="Τηλέφωνο",'H01'!J21="Fax"),'H01'!J21,"")</f>
        <v/>
      </c>
      <c r="H21" s="30" t="str">
        <f>IF(OR('H01'!J21="Τηλέφωνο",'H01'!J21="Fax"),'H01'!K21,"")</f>
        <v/>
      </c>
      <c r="I21" s="56"/>
      <c r="J21" s="89" t="str">
        <f t="shared" si="1"/>
        <v/>
      </c>
      <c r="K21" s="108">
        <f t="shared" si="4"/>
        <v>0</v>
      </c>
      <c r="M21" s="54" t="str">
        <f t="shared" si="2"/>
        <v/>
      </c>
      <c r="N21" s="79" t="str">
        <f t="shared" si="3"/>
        <v/>
      </c>
    </row>
    <row r="22" spans="1:14" ht="30" customHeight="1" x14ac:dyDescent="0.25">
      <c r="A22" s="5" t="str">
        <f t="shared" si="0"/>
        <v>H02</v>
      </c>
      <c r="B22" s="4" t="str">
        <f t="shared" si="0"/>
        <v>FORTHNET</v>
      </c>
      <c r="C22" s="91" t="str">
        <f>IF(AND(F22&lt;&gt;"",M22=""),IF(ΓΕΝΙΚΑ!$B$15="ΝΑΙ",15300,""),"")</f>
        <v/>
      </c>
      <c r="D22" s="19" t="str">
        <f>IF(ΓΕΝΙΚΑ!$B$15="ΝΑΙ","ΠΑΝΕΛΛΑΔΙΚΑ","")</f>
        <v>ΠΑΝΕΛΛΑΔΙΚΑ</v>
      </c>
      <c r="E22" s="93" t="s">
        <v>43</v>
      </c>
      <c r="F22" s="31" t="str">
        <f>IF(G22="","",'H01'!I22)</f>
        <v/>
      </c>
      <c r="G22" s="32" t="str">
        <f>IF(OR('H01'!J22="Τηλέφωνο",'H01'!J22="Fax"),'H01'!J22,"")</f>
        <v/>
      </c>
      <c r="H22" s="30" t="str">
        <f>IF(OR('H01'!J22="Τηλέφωνο",'H01'!J22="Fax"),'H01'!K22,"")</f>
        <v/>
      </c>
      <c r="I22" s="56"/>
      <c r="J22" s="89" t="str">
        <f t="shared" si="1"/>
        <v/>
      </c>
      <c r="K22" s="108">
        <f t="shared" si="4"/>
        <v>0</v>
      </c>
      <c r="M22" s="54" t="str">
        <f t="shared" si="2"/>
        <v/>
      </c>
      <c r="N22" s="79" t="str">
        <f t="shared" si="3"/>
        <v/>
      </c>
    </row>
    <row r="23" spans="1:14" ht="30" customHeight="1" x14ac:dyDescent="0.25">
      <c r="A23" s="5" t="str">
        <f t="shared" si="0"/>
        <v>H02</v>
      </c>
      <c r="B23" s="4" t="str">
        <f t="shared" si="0"/>
        <v>FORTHNET</v>
      </c>
      <c r="C23" s="91" t="str">
        <f>IF(AND(F23&lt;&gt;"",M23=""),IF(ΓΕΝΙΚΑ!$B$15="ΝΑΙ",15300,""),"")</f>
        <v/>
      </c>
      <c r="D23" s="19" t="str">
        <f>IF(ΓΕΝΙΚΑ!$B$15="ΝΑΙ","ΠΑΝΕΛΛΑΔΙΚΑ","")</f>
        <v>ΠΑΝΕΛΛΑΔΙΚΑ</v>
      </c>
      <c r="E23" s="93" t="s">
        <v>43</v>
      </c>
      <c r="F23" s="31" t="str">
        <f>IF(G23="","",'H01'!I23)</f>
        <v/>
      </c>
      <c r="G23" s="32" t="str">
        <f>IF(OR('H01'!J23="Τηλέφωνο",'H01'!J23="Fax"),'H01'!J23,"")</f>
        <v/>
      </c>
      <c r="H23" s="30" t="str">
        <f>IF(OR('H01'!J23="Τηλέφωνο",'H01'!J23="Fax"),'H01'!K23,"")</f>
        <v/>
      </c>
      <c r="I23" s="56"/>
      <c r="J23" s="89" t="str">
        <f t="shared" si="1"/>
        <v/>
      </c>
      <c r="K23" s="108">
        <f t="shared" si="4"/>
        <v>0</v>
      </c>
      <c r="M23" s="54" t="str">
        <f t="shared" si="2"/>
        <v/>
      </c>
      <c r="N23" s="79" t="str">
        <f t="shared" si="3"/>
        <v/>
      </c>
    </row>
    <row r="24" spans="1:14" ht="30" customHeight="1" x14ac:dyDescent="0.25">
      <c r="A24" s="5" t="str">
        <f t="shared" si="0"/>
        <v>H02</v>
      </c>
      <c r="B24" s="4" t="str">
        <f t="shared" si="0"/>
        <v>FORTHNET</v>
      </c>
      <c r="C24" s="91" t="str">
        <f>IF(AND(F24&lt;&gt;"",M24=""),IF(ΓΕΝΙΚΑ!$B$15="ΝΑΙ",15300,""),"")</f>
        <v/>
      </c>
      <c r="D24" s="19" t="str">
        <f>IF(ΓΕΝΙΚΑ!$B$15="ΝΑΙ","ΠΑΝΕΛΛΑΔΙΚΑ","")</f>
        <v>ΠΑΝΕΛΛΑΔΙΚΑ</v>
      </c>
      <c r="E24" s="93" t="s">
        <v>43</v>
      </c>
      <c r="F24" s="31" t="str">
        <f>IF(G24="","",'H01'!I24)</f>
        <v/>
      </c>
      <c r="G24" s="32" t="str">
        <f>IF(OR('H01'!J24="Τηλέφωνο",'H01'!J24="Fax"),'H01'!J24,"")</f>
        <v/>
      </c>
      <c r="H24" s="30" t="str">
        <f>IF(OR('H01'!J24="Τηλέφωνο",'H01'!J24="Fax"),'H01'!K24,"")</f>
        <v/>
      </c>
      <c r="I24" s="56"/>
      <c r="J24" s="89" t="str">
        <f t="shared" si="1"/>
        <v/>
      </c>
      <c r="K24" s="108">
        <f t="shared" si="4"/>
        <v>0</v>
      </c>
      <c r="M24" s="54" t="str">
        <f t="shared" si="2"/>
        <v/>
      </c>
      <c r="N24" s="79" t="str">
        <f t="shared" si="3"/>
        <v/>
      </c>
    </row>
    <row r="25" spans="1:14" ht="30" customHeight="1" x14ac:dyDescent="0.25">
      <c r="A25" s="5" t="str">
        <f t="shared" si="0"/>
        <v>H02</v>
      </c>
      <c r="B25" s="4" t="str">
        <f t="shared" si="0"/>
        <v>FORTHNET</v>
      </c>
      <c r="C25" s="91" t="str">
        <f>IF(AND(F25&lt;&gt;"",M25=""),IF(ΓΕΝΙΚΑ!$B$15="ΝΑΙ",15300,""),"")</f>
        <v/>
      </c>
      <c r="D25" s="19" t="str">
        <f>IF(ΓΕΝΙΚΑ!$B$15="ΝΑΙ","ΠΑΝΕΛΛΑΔΙΚΑ","")</f>
        <v>ΠΑΝΕΛΛΑΔΙΚΑ</v>
      </c>
      <c r="E25" s="93" t="s">
        <v>43</v>
      </c>
      <c r="F25" s="31" t="str">
        <f>IF(G25="","",'H01'!I25)</f>
        <v/>
      </c>
      <c r="G25" s="32" t="str">
        <f>IF(OR('H01'!J25="Τηλέφωνο",'H01'!J25="Fax"),'H01'!J25,"")</f>
        <v/>
      </c>
      <c r="H25" s="30" t="str">
        <f>IF(OR('H01'!J25="Τηλέφωνο",'H01'!J25="Fax"),'H01'!K25,"")</f>
        <v/>
      </c>
      <c r="I25" s="56"/>
      <c r="J25" s="89" t="str">
        <f t="shared" si="1"/>
        <v/>
      </c>
      <c r="K25" s="108">
        <f t="shared" si="4"/>
        <v>0</v>
      </c>
      <c r="M25" s="54" t="str">
        <f t="shared" si="2"/>
        <v/>
      </c>
      <c r="N25" s="79" t="str">
        <f t="shared" si="3"/>
        <v/>
      </c>
    </row>
    <row r="26" spans="1:14" ht="30" customHeight="1" x14ac:dyDescent="0.25">
      <c r="A26" s="5" t="str">
        <f t="shared" si="0"/>
        <v>H02</v>
      </c>
      <c r="B26" s="4" t="str">
        <f t="shared" si="0"/>
        <v>FORTHNET</v>
      </c>
      <c r="C26" s="91" t="str">
        <f>IF(AND(F26&lt;&gt;"",M26=""),IF(ΓΕΝΙΚΑ!$B$15="ΝΑΙ",15300,""),"")</f>
        <v/>
      </c>
      <c r="D26" s="19" t="str">
        <f>IF(ΓΕΝΙΚΑ!$B$15="ΝΑΙ","ΠΑΝΕΛΛΑΔΙΚΑ","")</f>
        <v>ΠΑΝΕΛΛΑΔΙΚΑ</v>
      </c>
      <c r="E26" s="93" t="s">
        <v>43</v>
      </c>
      <c r="F26" s="31" t="str">
        <f>IF(G26="","",'H01'!I26)</f>
        <v/>
      </c>
      <c r="G26" s="32" t="str">
        <f>IF(OR('H01'!J26="Τηλέφωνο",'H01'!J26="Fax"),'H01'!J26,"")</f>
        <v/>
      </c>
      <c r="H26" s="30" t="str">
        <f>IF(OR('H01'!J26="Τηλέφωνο",'H01'!J26="Fax"),'H01'!K26,"")</f>
        <v/>
      </c>
      <c r="I26" s="56"/>
      <c r="J26" s="89" t="str">
        <f t="shared" si="1"/>
        <v/>
      </c>
      <c r="K26" s="108">
        <f t="shared" si="4"/>
        <v>0</v>
      </c>
      <c r="M26" s="54" t="str">
        <f t="shared" si="2"/>
        <v/>
      </c>
      <c r="N26" s="79" t="str">
        <f t="shared" si="3"/>
        <v/>
      </c>
    </row>
    <row r="27" spans="1:14" ht="30" customHeight="1" x14ac:dyDescent="0.25">
      <c r="A27" s="5" t="str">
        <f t="shared" si="0"/>
        <v>H02</v>
      </c>
      <c r="B27" s="4" t="str">
        <f t="shared" si="0"/>
        <v>FORTHNET</v>
      </c>
      <c r="C27" s="91" t="str">
        <f>IF(AND(F27&lt;&gt;"",M27=""),IF(ΓΕΝΙΚΑ!$B$15="ΝΑΙ",15300,""),"")</f>
        <v/>
      </c>
      <c r="D27" s="19" t="str">
        <f>IF(ΓΕΝΙΚΑ!$B$15="ΝΑΙ","ΠΑΝΕΛΛΑΔΙΚΑ","")</f>
        <v>ΠΑΝΕΛΛΑΔΙΚΑ</v>
      </c>
      <c r="E27" s="93" t="s">
        <v>43</v>
      </c>
      <c r="F27" s="31" t="str">
        <f>IF(G27="","",'H01'!I27)</f>
        <v/>
      </c>
      <c r="G27" s="32" t="str">
        <f>IF(OR('H01'!J27="Τηλέφωνο",'H01'!J27="Fax"),'H01'!J27,"")</f>
        <v/>
      </c>
      <c r="H27" s="30" t="str">
        <f>IF(OR('H01'!J27="Τηλέφωνο",'H01'!J27="Fax"),'H01'!K27,"")</f>
        <v/>
      </c>
      <c r="I27" s="56"/>
      <c r="J27" s="89" t="str">
        <f t="shared" si="1"/>
        <v/>
      </c>
      <c r="K27" s="108">
        <f t="shared" si="4"/>
        <v>0</v>
      </c>
      <c r="M27" s="54" t="str">
        <f t="shared" si="2"/>
        <v/>
      </c>
      <c r="N27" s="79" t="str">
        <f t="shared" si="3"/>
        <v/>
      </c>
    </row>
    <row r="28" spans="1:14" ht="30" customHeight="1" x14ac:dyDescent="0.25">
      <c r="A28" s="5" t="str">
        <f t="shared" si="0"/>
        <v>H02</v>
      </c>
      <c r="B28" s="4" t="str">
        <f t="shared" si="0"/>
        <v>FORTHNET</v>
      </c>
      <c r="C28" s="91" t="str">
        <f>IF(AND(F28&lt;&gt;"",M28=""),IF(ΓΕΝΙΚΑ!$B$15="ΝΑΙ",15300,""),"")</f>
        <v/>
      </c>
      <c r="D28" s="19" t="str">
        <f>IF(ΓΕΝΙΚΑ!$B$15="ΝΑΙ","ΠΑΝΕΛΛΑΔΙΚΑ","")</f>
        <v>ΠΑΝΕΛΛΑΔΙΚΑ</v>
      </c>
      <c r="E28" s="93" t="s">
        <v>43</v>
      </c>
      <c r="F28" s="31" t="str">
        <f>IF(G28="","",'H01'!I28)</f>
        <v/>
      </c>
      <c r="G28" s="32" t="str">
        <f>IF(OR('H01'!J28="Τηλέφωνο",'H01'!J28="Fax"),'H01'!J28,"")</f>
        <v/>
      </c>
      <c r="H28" s="30" t="str">
        <f>IF(OR('H01'!J28="Τηλέφωνο",'H01'!J28="Fax"),'H01'!K28,"")</f>
        <v/>
      </c>
      <c r="I28" s="56"/>
      <c r="J28" s="89" t="str">
        <f t="shared" si="1"/>
        <v/>
      </c>
      <c r="K28" s="108">
        <f t="shared" si="4"/>
        <v>0</v>
      </c>
      <c r="M28" s="54" t="str">
        <f t="shared" si="2"/>
        <v/>
      </c>
      <c r="N28" s="79" t="str">
        <f t="shared" si="3"/>
        <v/>
      </c>
    </row>
    <row r="29" spans="1:14" ht="30" customHeight="1" x14ac:dyDescent="0.25">
      <c r="A29" s="5" t="str">
        <f t="shared" si="0"/>
        <v>H02</v>
      </c>
      <c r="B29" s="4" t="str">
        <f t="shared" si="0"/>
        <v>FORTHNET</v>
      </c>
      <c r="C29" s="91" t="str">
        <f>IF(AND(F29&lt;&gt;"",M29=""),IF(ΓΕΝΙΚΑ!$B$15="ΝΑΙ",15300,""),"")</f>
        <v/>
      </c>
      <c r="D29" s="19" t="str">
        <f>IF(ΓΕΝΙΚΑ!$B$15="ΝΑΙ","ΠΑΝΕΛΛΑΔΙΚΑ","")</f>
        <v>ΠΑΝΕΛΛΑΔΙΚΑ</v>
      </c>
      <c r="E29" s="93" t="s">
        <v>43</v>
      </c>
      <c r="F29" s="31" t="str">
        <f>IF(G29="","",'H01'!I29)</f>
        <v/>
      </c>
      <c r="G29" s="32" t="str">
        <f>IF(OR('H01'!J29="Τηλέφωνο",'H01'!J29="Fax"),'H01'!J29,"")</f>
        <v/>
      </c>
      <c r="H29" s="30" t="str">
        <f>IF(OR('H01'!J29="Τηλέφωνο",'H01'!J29="Fax"),'H01'!K29,"")</f>
        <v/>
      </c>
      <c r="I29" s="56"/>
      <c r="J29" s="89" t="str">
        <f t="shared" si="1"/>
        <v/>
      </c>
      <c r="K29" s="108">
        <f t="shared" si="4"/>
        <v>0</v>
      </c>
      <c r="M29" s="54" t="str">
        <f t="shared" si="2"/>
        <v/>
      </c>
      <c r="N29" s="79" t="str">
        <f t="shared" si="3"/>
        <v/>
      </c>
    </row>
    <row r="30" spans="1:14" ht="30" customHeight="1" x14ac:dyDescent="0.25">
      <c r="A30" s="5" t="str">
        <f t="shared" si="0"/>
        <v>H02</v>
      </c>
      <c r="B30" s="4" t="str">
        <f t="shared" si="0"/>
        <v>FORTHNET</v>
      </c>
      <c r="C30" s="91" t="str">
        <f>IF(AND(F30&lt;&gt;"",M30=""),IF(ΓΕΝΙΚΑ!$B$15="ΝΑΙ",15300,""),"")</f>
        <v/>
      </c>
      <c r="D30" s="19" t="str">
        <f>IF(ΓΕΝΙΚΑ!$B$15="ΝΑΙ","ΠΑΝΕΛΛΑΔΙΚΑ","")</f>
        <v>ΠΑΝΕΛΛΑΔΙΚΑ</v>
      </c>
      <c r="E30" s="93" t="s">
        <v>43</v>
      </c>
      <c r="F30" s="31" t="str">
        <f>IF(G30="","",'H01'!I30)</f>
        <v/>
      </c>
      <c r="G30" s="32" t="str">
        <f>IF(OR('H01'!J30="Τηλέφωνο",'H01'!J30="Fax"),'H01'!J30,"")</f>
        <v/>
      </c>
      <c r="H30" s="30" t="str">
        <f>IF(OR('H01'!J30="Τηλέφωνο",'H01'!J30="Fax"),'H01'!K30,"")</f>
        <v/>
      </c>
      <c r="I30" s="56"/>
      <c r="J30" s="89" t="str">
        <f t="shared" si="1"/>
        <v/>
      </c>
      <c r="K30" s="108">
        <f t="shared" si="4"/>
        <v>0</v>
      </c>
      <c r="M30" s="54" t="str">
        <f t="shared" si="2"/>
        <v/>
      </c>
      <c r="N30" s="79" t="str">
        <f t="shared" si="3"/>
        <v/>
      </c>
    </row>
    <row r="31" spans="1:14" ht="30" customHeight="1" x14ac:dyDescent="0.25">
      <c r="A31" s="5" t="str">
        <f t="shared" si="0"/>
        <v>H02</v>
      </c>
      <c r="B31" s="4" t="str">
        <f t="shared" si="0"/>
        <v>FORTHNET</v>
      </c>
      <c r="C31" s="91" t="str">
        <f>IF(AND(F31&lt;&gt;"",M31=""),IF(ΓΕΝΙΚΑ!$B$15="ΝΑΙ",15300,""),"")</f>
        <v/>
      </c>
      <c r="D31" s="19" t="str">
        <f>IF(ΓΕΝΙΚΑ!$B$15="ΝΑΙ","ΠΑΝΕΛΛΑΔΙΚΑ","")</f>
        <v>ΠΑΝΕΛΛΑΔΙΚΑ</v>
      </c>
      <c r="E31" s="93" t="s">
        <v>43</v>
      </c>
      <c r="F31" s="31" t="str">
        <f>IF(G31="","",'H01'!I31)</f>
        <v/>
      </c>
      <c r="G31" s="32" t="str">
        <f>IF(OR('H01'!J31="Τηλέφωνο",'H01'!J31="Fax"),'H01'!J31,"")</f>
        <v/>
      </c>
      <c r="H31" s="30" t="str">
        <f>IF(OR('H01'!J31="Τηλέφωνο",'H01'!J31="Fax"),'H01'!K31,"")</f>
        <v/>
      </c>
      <c r="I31" s="56"/>
      <c r="J31" s="89" t="str">
        <f t="shared" si="1"/>
        <v/>
      </c>
      <c r="K31" s="108">
        <f t="shared" si="4"/>
        <v>0</v>
      </c>
      <c r="M31" s="54" t="str">
        <f t="shared" si="2"/>
        <v/>
      </c>
      <c r="N31" s="79" t="str">
        <f t="shared" si="3"/>
        <v/>
      </c>
    </row>
    <row r="32" spans="1:14" ht="30" customHeight="1" thickBot="1" x14ac:dyDescent="0.3">
      <c r="A32" s="6" t="str">
        <f t="shared" si="0"/>
        <v>H02</v>
      </c>
      <c r="B32" s="27" t="str">
        <f t="shared" si="0"/>
        <v>FORTHNET</v>
      </c>
      <c r="C32" s="91" t="str">
        <f>IF(AND(F32&lt;&gt;"",M32=""),IF(ΓΕΝΙΚΑ!$B$15="ΝΑΙ",15300,""),"")</f>
        <v/>
      </c>
      <c r="D32" s="19" t="str">
        <f>IF(ΓΕΝΙΚΑ!$B$15="ΝΑΙ","ΠΑΝΕΛΛΑΔΙΚΑ","")</f>
        <v>ΠΑΝΕΛΛΑΔΙΚΑ</v>
      </c>
      <c r="E32" s="93" t="s">
        <v>43</v>
      </c>
      <c r="F32" s="64" t="str">
        <f>IF(G32="","",'H01'!I32)</f>
        <v/>
      </c>
      <c r="G32" s="33" t="str">
        <f>IF(OR('H01'!J32="Τηλέφωνο",'H01'!J32="Fax"),'H01'!J32,"")</f>
        <v/>
      </c>
      <c r="H32" s="73" t="str">
        <f>IF(OR('H01'!J32="Τηλέφωνο",'H01'!J32="Fax"),'H01'!K32,"")</f>
        <v/>
      </c>
      <c r="I32" s="56"/>
      <c r="J32" s="89" t="str">
        <f t="shared" si="1"/>
        <v/>
      </c>
      <c r="K32" s="108">
        <f t="shared" si="4"/>
        <v>0</v>
      </c>
      <c r="M32" s="55" t="str">
        <f t="shared" si="2"/>
        <v/>
      </c>
      <c r="N32" s="80" t="str">
        <f t="shared" si="3"/>
        <v/>
      </c>
    </row>
  </sheetData>
  <sheetProtection sheet="1" objects="1" scenarios="1" formatColumns="0" formatRows="0" selectLockedCells="1"/>
  <conditionalFormatting sqref="M4:M32">
    <cfRule type="cellIs" dxfId="9" priority="27" operator="equal">
      <formula>"ΣΦΑΛΜΑ"</formula>
    </cfRule>
  </conditionalFormatting>
  <conditionalFormatting sqref="J3:J32">
    <cfRule type="expression" dxfId="8" priority="26">
      <formula>AND($G$3&lt;&gt;"Fax",$G$3&lt;&gt;"Τηλέφωνο")</formula>
    </cfRule>
  </conditionalFormatting>
  <conditionalFormatting sqref="M3">
    <cfRule type="cellIs" dxfId="7" priority="6" operator="equal">
      <formula>"ΣΦΑΛΜΑ"</formula>
    </cfRule>
  </conditionalFormatting>
  <conditionalFormatting sqref="I6 I12:I32">
    <cfRule type="expression" dxfId="6" priority="5">
      <formula>AND($G6&lt;&gt;"Fax",$G6&lt;&gt;"Τηλέφωνο")</formula>
    </cfRule>
  </conditionalFormatting>
  <conditionalFormatting sqref="I5">
    <cfRule type="expression" dxfId="5" priority="3">
      <formula>AND($G5&lt;&gt;"Fax",$G5&lt;&gt;"Τηλέφωνο")</formula>
    </cfRule>
  </conditionalFormatting>
  <conditionalFormatting sqref="I3:I4">
    <cfRule type="expression" dxfId="4" priority="2">
      <formula>AND($G3&lt;&gt;"Fax",$G3&lt;&gt;"Τηλέφωνο")</formula>
    </cfRule>
  </conditionalFormatting>
  <conditionalFormatting sqref="I7:I11">
    <cfRule type="expression" dxfId="3" priority="1">
      <formula>AND($G7&lt;&gt;"Fax",$G7&lt;&gt;"Τηλέφωνο")</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sheetPr>
  <dimension ref="A1:O32"/>
  <sheetViews>
    <sheetView topLeftCell="A2" zoomScale="90" zoomScaleNormal="90" workbookViewId="0">
      <selection activeCell="L3" sqref="L3"/>
    </sheetView>
  </sheetViews>
  <sheetFormatPr defaultColWidth="0" defaultRowHeight="15" zeroHeight="1" x14ac:dyDescent="0.25"/>
  <cols>
    <col min="1" max="1" width="50" style="41" customWidth="1"/>
    <col min="2" max="5" width="23" style="41" hidden="1" customWidth="1"/>
    <col min="6" max="6" width="28.7109375" style="41" customWidth="1"/>
    <col min="7" max="7" width="26" style="41" customWidth="1"/>
    <col min="8" max="8" width="40" style="62" customWidth="1"/>
    <col min="9" max="9" width="31" style="41" hidden="1" customWidth="1"/>
    <col min="10" max="10" width="40" style="62" customWidth="1"/>
    <col min="11" max="11" width="30.140625" style="41" hidden="1" customWidth="1"/>
    <col min="12" max="12" width="45" style="41" customWidth="1"/>
    <col min="13" max="13" width="7.140625" style="41" customWidth="1"/>
    <col min="14" max="14" width="17.42578125" style="41" customWidth="1"/>
    <col min="15" max="15" width="69.28515625" style="41" customWidth="1"/>
    <col min="16" max="16384" width="9.140625" style="41" hidden="1"/>
  </cols>
  <sheetData>
    <row r="1" spans="1:15" ht="15.75" hidden="1" thickBot="1" x14ac:dyDescent="0.3">
      <c r="A1" s="22" t="s">
        <v>44</v>
      </c>
      <c r="B1" s="22" t="s">
        <v>45</v>
      </c>
      <c r="C1" s="13" t="s">
        <v>78</v>
      </c>
      <c r="D1" s="13" t="s">
        <v>79</v>
      </c>
      <c r="E1" s="13" t="s">
        <v>46</v>
      </c>
      <c r="F1" s="35" t="s">
        <v>47</v>
      </c>
      <c r="G1" s="35" t="s">
        <v>48</v>
      </c>
      <c r="H1" s="37" t="s">
        <v>49</v>
      </c>
      <c r="I1" s="35" t="s">
        <v>71</v>
      </c>
      <c r="J1" s="37" t="s">
        <v>49</v>
      </c>
      <c r="K1" s="35" t="s">
        <v>72</v>
      </c>
      <c r="L1" s="35" t="s">
        <v>50</v>
      </c>
      <c r="N1" s="37" t="s">
        <v>49</v>
      </c>
      <c r="O1" s="37" t="s">
        <v>49</v>
      </c>
    </row>
    <row r="2" spans="1:15" ht="60" customHeight="1" thickBot="1" x14ac:dyDescent="0.3">
      <c r="A2" s="24" t="s">
        <v>12</v>
      </c>
      <c r="B2" s="25" t="s">
        <v>8</v>
      </c>
      <c r="C2" s="25"/>
      <c r="D2" s="25"/>
      <c r="E2" s="25" t="s">
        <v>80</v>
      </c>
      <c r="F2" s="25" t="s">
        <v>15</v>
      </c>
      <c r="G2" s="25" t="s">
        <v>25</v>
      </c>
      <c r="H2" s="38" t="s">
        <v>69</v>
      </c>
      <c r="I2" s="38" t="s">
        <v>29</v>
      </c>
      <c r="J2" s="38" t="s">
        <v>70</v>
      </c>
      <c r="K2" s="38" t="s">
        <v>30</v>
      </c>
      <c r="L2" s="10" t="s">
        <v>11</v>
      </c>
      <c r="M2" s="59"/>
      <c r="N2" s="57" t="s">
        <v>39</v>
      </c>
      <c r="O2" s="47" t="s">
        <v>66</v>
      </c>
    </row>
    <row r="3" spans="1:15" ht="159" customHeight="1" thickTop="1" x14ac:dyDescent="0.25">
      <c r="A3" s="9" t="s">
        <v>33</v>
      </c>
      <c r="B3" s="28" t="str">
        <f>ΓΕΝΙΚΑ!C4</f>
        <v>FORTHNET</v>
      </c>
      <c r="C3" s="91">
        <f>IF(AND(F3&lt;&gt;"",N3=""),IF(ΓΕΝΙΚΑ!$B$16="ΝΑΙ",15300,""),"")</f>
        <v>15300</v>
      </c>
      <c r="D3" s="19" t="str">
        <f>IF(ΓΕΝΙΚΑ!$B$16="ΝΑΙ","ΠΑΝΕΛΛΑΔΙΚΑ","")</f>
        <v>ΠΑΝΕΛΛΑΔΙΚΑ</v>
      </c>
      <c r="E3" s="92" t="s">
        <v>43</v>
      </c>
      <c r="F3" s="31" t="str">
        <f>IF(G3&lt;&gt;"",'H01'!I3,"")</f>
        <v>Λήψη παραγγελιών ή/και παροχή πληροφοριών/βοήθειας</v>
      </c>
      <c r="G3" s="63">
        <f>IF('H01'!J3="Τηλέφωνο",'H01'!K3,"")</f>
        <v>13831</v>
      </c>
      <c r="H3" s="82">
        <v>131</v>
      </c>
      <c r="I3" s="32"/>
      <c r="J3" s="81">
        <v>395</v>
      </c>
      <c r="K3" s="32">
        <f>IF(J3&lt;&gt;"",ROUND(J3,0),"")</f>
        <v>395</v>
      </c>
      <c r="L3" s="94" t="s">
        <v>96</v>
      </c>
      <c r="M3" s="60"/>
      <c r="N3" s="54" t="str">
        <f>IF(O3="","","ΣΦΑΛΜΑ")</f>
        <v/>
      </c>
      <c r="O3" s="78" t="str">
        <f>IF(G3&lt;&gt;"",CONCATENATE(IF(ISNUMBER(H3),IF(H3&lt;0,"Ο μέσος χρόνος απόκρισης γραμμών υπηρεσιών εξυπηρέτησης τελικών χρηστών πρέπει να είναι θετική ακέραια αριθμητική τιμή",""),"  |  Ο μέσος χρόνος απόκρισης γραμμών υπηρεσιών εξυπηρέτησης τελικών χρηστών πρέπει να είναι θετική ακέραια αριθμητική τιμή"),IF(ISNUMBER(J3),IF(J3&lt;0," | Ο χρόνος εντός του οποίου απαντάται το 95% των ταχύτερα απαντούμενων κλήσεων πρέπει να είναι θετική ακέραια αριθμητική τιμή","")," | Ο χρόνος εντός του οποίου απαντάται το 95% των ταχύτερα απαντούμενων κλήσεων πρέπει να είναι θετική ακέραια αριθμητική τιμή")),"")</f>
        <v/>
      </c>
    </row>
    <row r="4" spans="1:15" ht="31.5" customHeight="1" x14ac:dyDescent="0.25">
      <c r="A4" s="5" t="str">
        <f t="shared" ref="A4:B27" si="0">A$3</f>
        <v>H03</v>
      </c>
      <c r="B4" s="26" t="str">
        <f t="shared" si="0"/>
        <v>FORTHNET</v>
      </c>
      <c r="C4" s="91">
        <f>IF(AND(F4&lt;&gt;"",N4=""),IF(ΓΕΝΙΚΑ!$B$16="ΝΑΙ",15300,""),"")</f>
        <v>15300</v>
      </c>
      <c r="D4" s="19" t="str">
        <f>IF(ΓΕΝΙΚΑ!$B$16="ΝΑΙ","ΠΑΝΕΛΛΑΔΙΚΑ","")</f>
        <v>ΠΑΝΕΛΛΑΔΙΚΑ</v>
      </c>
      <c r="E4" s="93" t="s">
        <v>43</v>
      </c>
      <c r="F4" s="31" t="str">
        <f>IF(G4&lt;&gt;"",'H01'!I4,"")</f>
        <v>Λήψη παραγγελιών ή/και παροχή πληροφοριών/βοήθειας</v>
      </c>
      <c r="G4" s="63">
        <f>IF('H01'!J4="Τηλέφωνο",'H01'!K4,"")</f>
        <v>13832</v>
      </c>
      <c r="H4" s="82">
        <v>71</v>
      </c>
      <c r="I4" s="32">
        <f>IF(H4&lt;&gt;"",ROUND(H4,0),"")</f>
        <v>71</v>
      </c>
      <c r="J4" s="82">
        <v>189</v>
      </c>
      <c r="K4" s="32">
        <f>IF(J4&lt;&gt;"",ROUND(J4,0),"")</f>
        <v>189</v>
      </c>
      <c r="L4" s="95" t="str">
        <f t="shared" ref="L4:L32" si="1">L$3</f>
        <v>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 για Λήψη Παραγγελιών στα 30 δευτ., για Βλαβοληψία στα 60 δευτ σε 13831 ,8001009000 και 8001001112 και 30 δευτ. στο 13832, για Εξυπ. Πελατών στα 60 δευτ στο 13831 και 45 δευτ στο 13832.</v>
      </c>
      <c r="M4" s="61"/>
      <c r="N4" s="54" t="str">
        <f t="shared" ref="N4:N32" si="2">IF(O4="","","ΣΦΑΛΜΑ")</f>
        <v/>
      </c>
      <c r="O4" s="79" t="str">
        <f t="shared" ref="O4:O32" si="3">IF(G4&lt;&gt;"",CONCATENATE(IF(ISNUMBER(H4),IF(H4&lt;0,"Ο μέσος χρόνος απόκρισης γραμμών υπηρεσιών εξυπηρέτησης τελικών χρηστών πρέπει να είναι θετική ακέραια αριθμητική τιμή",""),"  |  Ο μέσος χρόνος απόκρισης γραμμών υπηρεσιών εξυπηρέτησης τελικών χρηστών πρέπει να είναι θετική ακέραια αριθμητική τιμή"),IF(ISNUMBER(J4),IF(J4&lt;0," | Ο χρόνος εντός του οποίου απαντάται το 95% των ταχύτερα απαντούμενων κλήσεων πρέπει να είναι θετική ακέραια αριθμητική τιμή","")," | Ο χρόνος εντός του οποίου απαντάται το 95% των ταχύτερα απαντούμενων κλήσεων πρέπει να είναι θετική ακέραια αριθμητική τιμή")),"")</f>
        <v/>
      </c>
    </row>
    <row r="5" spans="1:15" ht="31.5" customHeight="1" x14ac:dyDescent="0.25">
      <c r="A5" s="5" t="str">
        <f t="shared" si="0"/>
        <v>H03</v>
      </c>
      <c r="B5" s="26" t="str">
        <f t="shared" si="0"/>
        <v>FORTHNET</v>
      </c>
      <c r="C5" s="91" t="str">
        <f>IF(AND(F5&lt;&gt;"",N5=""),IF(ΓΕΝΙΚΑ!$B$16="ΝΑΙ",15300,""),"")</f>
        <v/>
      </c>
      <c r="D5" s="19" t="str">
        <f>IF(ΓΕΝΙΚΑ!$B$16="ΝΑΙ","ΠΑΝΕΛΛΑΔΙΚΑ","")</f>
        <v>ΠΑΝΕΛΛΑΔΙΚΑ</v>
      </c>
      <c r="E5" s="93" t="s">
        <v>43</v>
      </c>
      <c r="F5" s="31" t="str">
        <f>IF(G5&lt;&gt;"",'H01'!I5,"")</f>
        <v/>
      </c>
      <c r="G5" s="63" t="str">
        <f>IF('H01'!J5="Τηλέφωνο",'H01'!K5,"")</f>
        <v/>
      </c>
      <c r="H5" s="82"/>
      <c r="I5" s="32" t="str">
        <f t="shared" ref="I5:I32" si="4">IF(H5&lt;&gt;"",ROUND(H5,0),"")</f>
        <v/>
      </c>
      <c r="J5" s="82"/>
      <c r="K5" s="32" t="str">
        <f t="shared" ref="K5:K32" si="5">IF(J5&lt;&gt;"",ROUND(J5,0),"")</f>
        <v/>
      </c>
      <c r="L5" s="95" t="str">
        <f t="shared" si="1"/>
        <v>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 για Λήψη Παραγγελιών στα 30 δευτ., για Βλαβοληψία στα 60 δευτ σε 13831 ,8001009000 και 8001001112 και 30 δευτ. στο 13832, για Εξυπ. Πελατών στα 60 δευτ στο 13831 και 45 δευτ στο 13832.</v>
      </c>
      <c r="M5" s="61"/>
      <c r="N5" s="54" t="str">
        <f t="shared" si="2"/>
        <v/>
      </c>
      <c r="O5" s="79" t="str">
        <f t="shared" si="3"/>
        <v/>
      </c>
    </row>
    <row r="6" spans="1:15" ht="31.5" customHeight="1" x14ac:dyDescent="0.25">
      <c r="A6" s="5" t="str">
        <f t="shared" si="0"/>
        <v>H03</v>
      </c>
      <c r="B6" s="26" t="str">
        <f t="shared" si="0"/>
        <v>FORTHNET</v>
      </c>
      <c r="C6" s="91" t="str">
        <f>IF(AND(F6&lt;&gt;"",N6=""),IF(ΓΕΝΙΚΑ!$B$16="ΝΑΙ",15300,""),"")</f>
        <v/>
      </c>
      <c r="D6" s="19" t="str">
        <f>IF(ΓΕΝΙΚΑ!$B$16="ΝΑΙ","ΠΑΝΕΛΛΑΔΙΚΑ","")</f>
        <v>ΠΑΝΕΛΛΑΔΙΚΑ</v>
      </c>
      <c r="E6" s="93" t="s">
        <v>43</v>
      </c>
      <c r="F6" s="31" t="str">
        <f>IF(G6&lt;&gt;"",'H01'!I6,"")</f>
        <v/>
      </c>
      <c r="G6" s="63" t="str">
        <f>IF('H01'!J6="Τηλέφωνο",'H01'!K6,"")</f>
        <v/>
      </c>
      <c r="H6" s="82"/>
      <c r="I6" s="32" t="str">
        <f t="shared" si="4"/>
        <v/>
      </c>
      <c r="J6" s="82"/>
      <c r="K6" s="32" t="str">
        <f t="shared" si="5"/>
        <v/>
      </c>
      <c r="L6" s="95" t="str">
        <f t="shared" si="1"/>
        <v>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 για Λήψη Παραγγελιών στα 30 δευτ., για Βλαβοληψία στα 60 δευτ σε 13831 ,8001009000 και 8001001112 και 30 δευτ. στο 13832, για Εξυπ. Πελατών στα 60 δευτ στο 13831 και 45 δευτ στο 13832.</v>
      </c>
      <c r="M6" s="61"/>
      <c r="N6" s="54" t="str">
        <f t="shared" si="2"/>
        <v/>
      </c>
      <c r="O6" s="79" t="str">
        <f t="shared" si="3"/>
        <v/>
      </c>
    </row>
    <row r="7" spans="1:15" ht="31.5" customHeight="1" x14ac:dyDescent="0.25">
      <c r="A7" s="5" t="str">
        <f t="shared" si="0"/>
        <v>H03</v>
      </c>
      <c r="B7" s="26" t="str">
        <f t="shared" si="0"/>
        <v>FORTHNET</v>
      </c>
      <c r="C7" s="91">
        <f>IF(AND(F7&lt;&gt;"",N7=""),IF(ΓΕΝΙΚΑ!$B$16="ΝΑΙ",15300,""),"")</f>
        <v>15300</v>
      </c>
      <c r="D7" s="19" t="str">
        <f>IF(ΓΕΝΙΚΑ!$B$16="ΝΑΙ","ΠΑΝΕΛΛΑΔΙΚΑ","")</f>
        <v>ΠΑΝΕΛΛΑΔΙΚΑ</v>
      </c>
      <c r="E7" s="93" t="s">
        <v>43</v>
      </c>
      <c r="F7" s="31" t="str">
        <f>IF(G7&lt;&gt;"",'H01'!I7,"")</f>
        <v>Βλαβοληψία</v>
      </c>
      <c r="G7" s="63">
        <f>IF('H01'!J7="Τηλέφωνο",'H01'!K7,"")</f>
        <v>13831</v>
      </c>
      <c r="H7" s="82">
        <v>209</v>
      </c>
      <c r="I7" s="32">
        <f t="shared" si="4"/>
        <v>209</v>
      </c>
      <c r="J7" s="82">
        <v>754</v>
      </c>
      <c r="K7" s="32">
        <f t="shared" si="5"/>
        <v>754</v>
      </c>
      <c r="L7" s="95" t="str">
        <f t="shared" si="1"/>
        <v>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 για Λήψη Παραγγελιών στα 30 δευτ., για Βλαβοληψία στα 60 δευτ σε 13831 ,8001009000 και 8001001112 και 30 δευτ. στο 13832, για Εξυπ. Πελατών στα 60 δευτ στο 13831 και 45 δευτ στο 13832.</v>
      </c>
      <c r="M7" s="61"/>
      <c r="N7" s="54" t="str">
        <f t="shared" si="2"/>
        <v/>
      </c>
      <c r="O7" s="79" t="str">
        <f t="shared" si="3"/>
        <v/>
      </c>
    </row>
    <row r="8" spans="1:15" ht="31.5" customHeight="1" x14ac:dyDescent="0.25">
      <c r="A8" s="5" t="str">
        <f t="shared" si="0"/>
        <v>H03</v>
      </c>
      <c r="B8" s="26" t="str">
        <f t="shared" si="0"/>
        <v>FORTHNET</v>
      </c>
      <c r="C8" s="91">
        <f>IF(AND(F8&lt;&gt;"",N8=""),IF(ΓΕΝΙΚΑ!$B$16="ΝΑΙ",15300,""),"")</f>
        <v>15300</v>
      </c>
      <c r="D8" s="19" t="str">
        <f>IF(ΓΕΝΙΚΑ!$B$16="ΝΑΙ","ΠΑΝΕΛΛΑΔΙΚΑ","")</f>
        <v>ΠΑΝΕΛΛΑΔΙΚΑ</v>
      </c>
      <c r="E8" s="93" t="s">
        <v>43</v>
      </c>
      <c r="F8" s="31" t="str">
        <f>IF(G8&lt;&gt;"",'H01'!I8,"")</f>
        <v>Βλαβοληψία</v>
      </c>
      <c r="G8" s="63">
        <f>IF('H01'!J8="Τηλέφωνο",'H01'!K8,"")</f>
        <v>8001009000</v>
      </c>
      <c r="H8" s="82">
        <v>154</v>
      </c>
      <c r="I8" s="32">
        <f t="shared" si="4"/>
        <v>154</v>
      </c>
      <c r="J8" s="82">
        <v>681</v>
      </c>
      <c r="K8" s="32">
        <f t="shared" si="5"/>
        <v>681</v>
      </c>
      <c r="L8" s="95" t="str">
        <f t="shared" si="1"/>
        <v>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 για Λήψη Παραγγελιών στα 30 δευτ., για Βλαβοληψία στα 60 δευτ σε 13831 ,8001009000 και 8001001112 και 30 δευτ. στο 13832, για Εξυπ. Πελατών στα 60 δευτ στο 13831 και 45 δευτ στο 13832.</v>
      </c>
      <c r="M8" s="61"/>
      <c r="N8" s="54" t="str">
        <f t="shared" si="2"/>
        <v/>
      </c>
      <c r="O8" s="79" t="str">
        <f t="shared" si="3"/>
        <v/>
      </c>
    </row>
    <row r="9" spans="1:15" ht="31.5" customHeight="1" x14ac:dyDescent="0.25">
      <c r="A9" s="5" t="str">
        <f t="shared" si="0"/>
        <v>H03</v>
      </c>
      <c r="B9" s="26" t="str">
        <f t="shared" si="0"/>
        <v>FORTHNET</v>
      </c>
      <c r="C9" s="91">
        <f>IF(AND(F9&lt;&gt;"",N9=""),IF(ΓΕΝΙΚΑ!$B$16="ΝΑΙ",15300,""),"")</f>
        <v>15300</v>
      </c>
      <c r="D9" s="19" t="str">
        <f>IF(ΓΕΝΙΚΑ!$B$16="ΝΑΙ","ΠΑΝΕΛΛΑΔΙΚΑ","")</f>
        <v>ΠΑΝΕΛΛΑΔΙΚΑ</v>
      </c>
      <c r="E9" s="93" t="s">
        <v>43</v>
      </c>
      <c r="F9" s="31" t="str">
        <f>IF(G9&lt;&gt;"",'H01'!I9,"")</f>
        <v>Βλαβοληψία</v>
      </c>
      <c r="G9" s="63">
        <f>IF('H01'!J9="Τηλέφωνο",'H01'!K9,"")</f>
        <v>8001001112</v>
      </c>
      <c r="H9" s="82">
        <v>232</v>
      </c>
      <c r="I9" s="32">
        <f t="shared" si="4"/>
        <v>232</v>
      </c>
      <c r="J9" s="82">
        <v>990</v>
      </c>
      <c r="K9" s="32">
        <f t="shared" si="5"/>
        <v>990</v>
      </c>
      <c r="L9" s="95" t="str">
        <f t="shared" si="1"/>
        <v>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 για Λήψη Παραγγελιών στα 30 δευτ., για Βλαβοληψία στα 60 δευτ σε 13831 ,8001009000 και 8001001112 και 30 δευτ. στο 13832, για Εξυπ. Πελατών στα 60 δευτ στο 13831 και 45 δευτ στο 13832.</v>
      </c>
      <c r="M9" s="61"/>
      <c r="N9" s="54" t="str">
        <f t="shared" si="2"/>
        <v/>
      </c>
      <c r="O9" s="79" t="str">
        <f t="shared" si="3"/>
        <v/>
      </c>
    </row>
    <row r="10" spans="1:15" ht="31.5" customHeight="1" x14ac:dyDescent="0.25">
      <c r="A10" s="5" t="str">
        <f t="shared" si="0"/>
        <v>H03</v>
      </c>
      <c r="B10" s="26" t="str">
        <f t="shared" si="0"/>
        <v>FORTHNET</v>
      </c>
      <c r="C10" s="91">
        <f>IF(AND(F10&lt;&gt;"",N10=""),IF(ΓΕΝΙΚΑ!$B$16="ΝΑΙ",15300,""),"")</f>
        <v>15300</v>
      </c>
      <c r="D10" s="19" t="str">
        <f>IF(ΓΕΝΙΚΑ!$B$16="ΝΑΙ","ΠΑΝΕΛΛΑΔΙΚΑ","")</f>
        <v>ΠΑΝΕΛΛΑΔΙΚΑ</v>
      </c>
      <c r="E10" s="93" t="s">
        <v>43</v>
      </c>
      <c r="F10" s="31" t="str">
        <f>IF(G10&lt;&gt;"",'H01'!I10,"")</f>
        <v>Βλαβοληψία</v>
      </c>
      <c r="G10" s="63">
        <f>IF('H01'!J10="Τηλέφωνο",'H01'!K10,"")</f>
        <v>13832</v>
      </c>
      <c r="H10" s="82">
        <v>116</v>
      </c>
      <c r="I10" s="32">
        <f t="shared" si="4"/>
        <v>116</v>
      </c>
      <c r="J10" s="82">
        <v>380</v>
      </c>
      <c r="K10" s="32">
        <f t="shared" si="5"/>
        <v>380</v>
      </c>
      <c r="L10" s="95" t="str">
        <f t="shared" si="1"/>
        <v>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 για Λήψη Παραγγελιών στα 30 δευτ., για Βλαβοληψία στα 60 δευτ σε 13831 ,8001009000 και 8001001112 και 30 δευτ. στο 13832, για Εξυπ. Πελατών στα 60 δευτ στο 13831 και 45 δευτ στο 13832.</v>
      </c>
      <c r="M10" s="61"/>
      <c r="N10" s="54" t="str">
        <f t="shared" si="2"/>
        <v/>
      </c>
      <c r="O10" s="79" t="str">
        <f t="shared" si="3"/>
        <v/>
      </c>
    </row>
    <row r="11" spans="1:15" ht="31.5" customHeight="1" x14ac:dyDescent="0.25">
      <c r="A11" s="5" t="str">
        <f t="shared" si="0"/>
        <v>H03</v>
      </c>
      <c r="B11" s="26" t="str">
        <f t="shared" si="0"/>
        <v>FORTHNET</v>
      </c>
      <c r="C11" s="91">
        <f>IF(AND(F11&lt;&gt;"",N11=""),IF(ΓΕΝΙΚΑ!$B$16="ΝΑΙ",15300,""),"")</f>
        <v>15300</v>
      </c>
      <c r="D11" s="19" t="str">
        <f>IF(ΓΕΝΙΚΑ!$B$16="ΝΑΙ","ΠΑΝΕΛΛΑΔΙΚΑ","")</f>
        <v>ΠΑΝΕΛΛΑΔΙΚΑ</v>
      </c>
      <c r="E11" s="93" t="s">
        <v>43</v>
      </c>
      <c r="F11" s="31" t="str">
        <f>IF(G11&lt;&gt;"",'H01'!I11,"")</f>
        <v>Βλαβοληψία</v>
      </c>
      <c r="G11" s="63">
        <f>IF('H01'!J11="Τηλέφωνο",'H01'!K11,"")</f>
        <v>13858</v>
      </c>
      <c r="H11" s="82">
        <v>47</v>
      </c>
      <c r="I11" s="32">
        <f t="shared" si="4"/>
        <v>47</v>
      </c>
      <c r="J11" s="82">
        <v>206</v>
      </c>
      <c r="K11" s="32">
        <f t="shared" si="5"/>
        <v>206</v>
      </c>
      <c r="L11" s="95" t="str">
        <f t="shared" si="1"/>
        <v>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 για Λήψη Παραγγελιών στα 30 δευτ., για Βλαβοληψία στα 60 δευτ σε 13831 ,8001009000 και 8001001112 και 30 δευτ. στο 13832, για Εξυπ. Πελατών στα 60 δευτ στο 13831 και 45 δευτ στο 13832.</v>
      </c>
      <c r="M11" s="61"/>
      <c r="N11" s="54" t="str">
        <f t="shared" si="2"/>
        <v/>
      </c>
      <c r="O11" s="79" t="str">
        <f t="shared" si="3"/>
        <v/>
      </c>
    </row>
    <row r="12" spans="1:15" ht="31.5" customHeight="1" x14ac:dyDescent="0.25">
      <c r="A12" s="5" t="str">
        <f t="shared" si="0"/>
        <v>H03</v>
      </c>
      <c r="B12" s="26" t="str">
        <f t="shared" si="0"/>
        <v>FORTHNET</v>
      </c>
      <c r="C12" s="91" t="str">
        <f>IF(AND(F12&lt;&gt;"",N12=""),IF(ΓΕΝΙΚΑ!$B$16="ΝΑΙ",15300,""),"")</f>
        <v/>
      </c>
      <c r="D12" s="19" t="str">
        <f>IF(ΓΕΝΙΚΑ!$B$16="ΝΑΙ","ΠΑΝΕΛΛΑΔΙΚΑ","")</f>
        <v>ΠΑΝΕΛΛΑΔΙΚΑ</v>
      </c>
      <c r="E12" s="93" t="s">
        <v>43</v>
      </c>
      <c r="F12" s="31" t="str">
        <f>IF(G12&lt;&gt;"",'H01'!I12,"")</f>
        <v/>
      </c>
      <c r="G12" s="63" t="str">
        <f>IF('H01'!J12="Τηλέφωνο",'H01'!K12,"")</f>
        <v/>
      </c>
      <c r="H12" s="82"/>
      <c r="I12" s="32" t="str">
        <f t="shared" si="4"/>
        <v/>
      </c>
      <c r="J12" s="82"/>
      <c r="K12" s="32" t="str">
        <f t="shared" si="5"/>
        <v/>
      </c>
      <c r="L12" s="95" t="str">
        <f t="shared" si="1"/>
        <v>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 για Λήψη Παραγγελιών στα 30 δευτ., για Βλαβοληψία στα 60 δευτ σε 13831 ,8001009000 και 8001001112 και 30 δευτ. στο 13832, για Εξυπ. Πελατών στα 60 δευτ στο 13831 και 45 δευτ στο 13832.</v>
      </c>
      <c r="M12" s="61"/>
      <c r="N12" s="54" t="str">
        <f t="shared" si="2"/>
        <v/>
      </c>
      <c r="O12" s="79" t="str">
        <f t="shared" si="3"/>
        <v/>
      </c>
    </row>
    <row r="13" spans="1:15" ht="31.5" customHeight="1" x14ac:dyDescent="0.25">
      <c r="A13" s="5" t="str">
        <f t="shared" si="0"/>
        <v>H03</v>
      </c>
      <c r="B13" s="26" t="str">
        <f t="shared" si="0"/>
        <v>FORTHNET</v>
      </c>
      <c r="C13" s="91" t="str">
        <f>IF(AND(F13&lt;&gt;"",N13=""),IF(ΓΕΝΙΚΑ!$B$16="ΝΑΙ",15300,""),"")</f>
        <v/>
      </c>
      <c r="D13" s="19" t="str">
        <f>IF(ΓΕΝΙΚΑ!$B$16="ΝΑΙ","ΠΑΝΕΛΛΑΔΙΚΑ","")</f>
        <v>ΠΑΝΕΛΛΑΔΙΚΑ</v>
      </c>
      <c r="E13" s="93" t="s">
        <v>43</v>
      </c>
      <c r="F13" s="31" t="str">
        <f>IF(G13&lt;&gt;"",'H01'!I13,"")</f>
        <v/>
      </c>
      <c r="G13" s="63" t="str">
        <f>IF('H01'!J13="Τηλέφωνο",'H01'!K13,"")</f>
        <v/>
      </c>
      <c r="H13" s="82"/>
      <c r="I13" s="32" t="str">
        <f t="shared" si="4"/>
        <v/>
      </c>
      <c r="J13" s="82"/>
      <c r="K13" s="32" t="str">
        <f t="shared" si="5"/>
        <v/>
      </c>
      <c r="L13" s="95" t="str">
        <f t="shared" si="1"/>
        <v>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 για Λήψη Παραγγελιών στα 30 δευτ., για Βλαβοληψία στα 60 δευτ σε 13831 ,8001009000 και 8001001112 και 30 δευτ. στο 13832, για Εξυπ. Πελατών στα 60 δευτ στο 13831 και 45 δευτ στο 13832.</v>
      </c>
      <c r="M13" s="61"/>
      <c r="N13" s="54" t="str">
        <f t="shared" si="2"/>
        <v/>
      </c>
      <c r="O13" s="79" t="str">
        <f t="shared" si="3"/>
        <v/>
      </c>
    </row>
    <row r="14" spans="1:15" ht="31.5" customHeight="1" x14ac:dyDescent="0.25">
      <c r="A14" s="5" t="str">
        <f t="shared" si="0"/>
        <v>H03</v>
      </c>
      <c r="B14" s="26" t="str">
        <f t="shared" si="0"/>
        <v>FORTHNET</v>
      </c>
      <c r="C14" s="91" t="str">
        <f>IF(AND(F14&lt;&gt;"",N14=""),IF(ΓΕΝΙΚΑ!$B$16="ΝΑΙ",15300,""),"")</f>
        <v/>
      </c>
      <c r="D14" s="19" t="str">
        <f>IF(ΓΕΝΙΚΑ!$B$16="ΝΑΙ","ΠΑΝΕΛΛΑΔΙΚΑ","")</f>
        <v>ΠΑΝΕΛΛΑΔΙΚΑ</v>
      </c>
      <c r="E14" s="93" t="s">
        <v>43</v>
      </c>
      <c r="F14" s="31" t="str">
        <f>IF(G14&lt;&gt;"",'H01'!I14,"")</f>
        <v/>
      </c>
      <c r="G14" s="63" t="str">
        <f>IF('H01'!J14="Τηλέφωνο",'H01'!K14,"")</f>
        <v/>
      </c>
      <c r="H14" s="82"/>
      <c r="I14" s="32" t="str">
        <f t="shared" si="4"/>
        <v/>
      </c>
      <c r="J14" s="82"/>
      <c r="K14" s="32" t="str">
        <f t="shared" si="5"/>
        <v/>
      </c>
      <c r="L14" s="95" t="str">
        <f t="shared" si="1"/>
        <v>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 για Λήψη Παραγγελιών στα 30 δευτ., για Βλαβοληψία στα 60 δευτ σε 13831 ,8001009000 και 8001001112 και 30 δευτ. στο 13832, για Εξυπ. Πελατών στα 60 δευτ στο 13831 και 45 δευτ στο 13832.</v>
      </c>
      <c r="M14" s="61"/>
      <c r="N14" s="54" t="str">
        <f t="shared" si="2"/>
        <v/>
      </c>
      <c r="O14" s="79" t="str">
        <f t="shared" si="3"/>
        <v/>
      </c>
    </row>
    <row r="15" spans="1:15" ht="31.5" customHeight="1" x14ac:dyDescent="0.25">
      <c r="A15" s="5" t="str">
        <f t="shared" si="0"/>
        <v>H03</v>
      </c>
      <c r="B15" s="26" t="str">
        <f t="shared" si="0"/>
        <v>FORTHNET</v>
      </c>
      <c r="C15" s="91" t="str">
        <f>IF(AND(F15&lt;&gt;"",N15=""),IF(ΓΕΝΙΚΑ!$B$16="ΝΑΙ",15300,""),"")</f>
        <v/>
      </c>
      <c r="D15" s="19" t="str">
        <f>IF(ΓΕΝΙΚΑ!$B$16="ΝΑΙ","ΠΑΝΕΛΛΑΔΙΚΑ","")</f>
        <v>ΠΑΝΕΛΛΑΔΙΚΑ</v>
      </c>
      <c r="E15" s="93" t="s">
        <v>43</v>
      </c>
      <c r="F15" s="31" t="str">
        <f>IF(G15&lt;&gt;"",'H01'!I15,"")</f>
        <v/>
      </c>
      <c r="G15" s="63" t="str">
        <f>IF('H01'!J15="Τηλέφωνο",'H01'!K15,"")</f>
        <v/>
      </c>
      <c r="H15" s="82"/>
      <c r="I15" s="32" t="str">
        <f t="shared" si="4"/>
        <v/>
      </c>
      <c r="J15" s="82"/>
      <c r="K15" s="32" t="str">
        <f t="shared" si="5"/>
        <v/>
      </c>
      <c r="L15" s="95" t="str">
        <f t="shared" si="1"/>
        <v>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 για Λήψη Παραγγελιών στα 30 δευτ., για Βλαβοληψία στα 60 δευτ σε 13831 ,8001009000 και 8001001112 και 30 δευτ. στο 13832, για Εξυπ. Πελατών στα 60 δευτ στο 13831 και 45 δευτ στο 13832.</v>
      </c>
      <c r="M15" s="61"/>
      <c r="N15" s="54" t="str">
        <f t="shared" si="2"/>
        <v/>
      </c>
      <c r="O15" s="79" t="str">
        <f t="shared" si="3"/>
        <v/>
      </c>
    </row>
    <row r="16" spans="1:15" ht="31.5" customHeight="1" x14ac:dyDescent="0.25">
      <c r="A16" s="5" t="str">
        <f t="shared" si="0"/>
        <v>H03</v>
      </c>
      <c r="B16" s="26" t="str">
        <f t="shared" si="0"/>
        <v>FORTHNET</v>
      </c>
      <c r="C16" s="91" t="str">
        <f>IF(AND(F16&lt;&gt;"",N16=""),IF(ΓΕΝΙΚΑ!$B$16="ΝΑΙ",15300,""),"")</f>
        <v/>
      </c>
      <c r="D16" s="19" t="str">
        <f>IF(ΓΕΝΙΚΑ!$B$16="ΝΑΙ","ΠΑΝΕΛΛΑΔΙΚΑ","")</f>
        <v>ΠΑΝΕΛΛΑΔΙΚΑ</v>
      </c>
      <c r="E16" s="93" t="s">
        <v>43</v>
      </c>
      <c r="F16" s="31" t="str">
        <f>IF(G16&lt;&gt;"",'H01'!I16,"")</f>
        <v/>
      </c>
      <c r="G16" s="63" t="str">
        <f>IF('H01'!J16="Τηλέφωνο",'H01'!K16,"")</f>
        <v/>
      </c>
      <c r="H16" s="82"/>
      <c r="I16" s="32" t="str">
        <f t="shared" si="4"/>
        <v/>
      </c>
      <c r="J16" s="82"/>
      <c r="K16" s="32" t="str">
        <f t="shared" si="5"/>
        <v/>
      </c>
      <c r="L16" s="95" t="str">
        <f t="shared" si="1"/>
        <v>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 για Λήψη Παραγγελιών στα 30 δευτ., για Βλαβοληψία στα 60 δευτ σε 13831 ,8001009000 και 8001001112 και 30 δευτ. στο 13832, για Εξυπ. Πελατών στα 60 δευτ στο 13831 και 45 δευτ στο 13832.</v>
      </c>
      <c r="M16" s="61"/>
      <c r="N16" s="54" t="str">
        <f t="shared" si="2"/>
        <v/>
      </c>
      <c r="O16" s="79" t="str">
        <f t="shared" si="3"/>
        <v/>
      </c>
    </row>
    <row r="17" spans="1:15" ht="31.5" customHeight="1" x14ac:dyDescent="0.25">
      <c r="A17" s="5" t="str">
        <f t="shared" si="0"/>
        <v>H03</v>
      </c>
      <c r="B17" s="26" t="str">
        <f t="shared" si="0"/>
        <v>FORTHNET</v>
      </c>
      <c r="C17" s="91" t="str">
        <f>IF(AND(F17&lt;&gt;"",N17=""),IF(ΓΕΝΙΚΑ!$B$16="ΝΑΙ",15300,""),"")</f>
        <v/>
      </c>
      <c r="D17" s="19" t="str">
        <f>IF(ΓΕΝΙΚΑ!$B$16="ΝΑΙ","ΠΑΝΕΛΛΑΔΙΚΑ","")</f>
        <v>ΠΑΝΕΛΛΑΔΙΚΑ</v>
      </c>
      <c r="E17" s="93" t="s">
        <v>43</v>
      </c>
      <c r="F17" s="31" t="str">
        <f>IF(G17&lt;&gt;"",'H01'!I17,"")</f>
        <v/>
      </c>
      <c r="G17" s="63" t="str">
        <f>IF('H01'!J17="Τηλέφωνο",'H01'!K17,"")</f>
        <v/>
      </c>
      <c r="H17" s="83"/>
      <c r="I17" s="32" t="str">
        <f t="shared" si="4"/>
        <v/>
      </c>
      <c r="J17" s="83"/>
      <c r="K17" s="32" t="str">
        <f t="shared" si="5"/>
        <v/>
      </c>
      <c r="L17" s="95" t="str">
        <f t="shared" si="1"/>
        <v>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 για Λήψη Παραγγελιών στα 30 δευτ., για Βλαβοληψία στα 60 δευτ σε 13831 ,8001009000 και 8001001112 και 30 δευτ. στο 13832, για Εξυπ. Πελατών στα 60 δευτ στο 13831 και 45 δευτ στο 13832.</v>
      </c>
      <c r="M17" s="61"/>
      <c r="N17" s="54" t="str">
        <f t="shared" si="2"/>
        <v/>
      </c>
      <c r="O17" s="79" t="str">
        <f t="shared" si="3"/>
        <v/>
      </c>
    </row>
    <row r="18" spans="1:15" ht="31.5" customHeight="1" x14ac:dyDescent="0.25">
      <c r="A18" s="5" t="str">
        <f t="shared" si="0"/>
        <v>H03</v>
      </c>
      <c r="B18" s="26" t="str">
        <f t="shared" si="0"/>
        <v>FORTHNET</v>
      </c>
      <c r="C18" s="91" t="str">
        <f>IF(AND(F18&lt;&gt;"",N18=""),IF(ΓΕΝΙΚΑ!$B$16="ΝΑΙ",15300,""),"")</f>
        <v/>
      </c>
      <c r="D18" s="19" t="str">
        <f>IF(ΓΕΝΙΚΑ!$B$16="ΝΑΙ","ΠΑΝΕΛΛΑΔΙΚΑ","")</f>
        <v>ΠΑΝΕΛΛΑΔΙΚΑ</v>
      </c>
      <c r="E18" s="93" t="s">
        <v>43</v>
      </c>
      <c r="F18" s="31" t="str">
        <f>IF(G18&lt;&gt;"",'H01'!I18,"")</f>
        <v/>
      </c>
      <c r="G18" s="63" t="str">
        <f>IF('H01'!J18="Τηλέφωνο",'H01'!K18,"")</f>
        <v/>
      </c>
      <c r="H18" s="83"/>
      <c r="I18" s="32" t="str">
        <f t="shared" si="4"/>
        <v/>
      </c>
      <c r="J18" s="83"/>
      <c r="K18" s="32" t="str">
        <f t="shared" si="5"/>
        <v/>
      </c>
      <c r="L18" s="95" t="str">
        <f t="shared" si="1"/>
        <v>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 για Λήψη Παραγγελιών στα 30 δευτ., για Βλαβοληψία στα 60 δευτ σε 13831 ,8001009000 και 8001001112 και 30 δευτ. στο 13832, για Εξυπ. Πελατών στα 60 δευτ στο 13831 και 45 δευτ στο 13832.</v>
      </c>
      <c r="M18" s="61"/>
      <c r="N18" s="54" t="str">
        <f t="shared" si="2"/>
        <v/>
      </c>
      <c r="O18" s="79" t="str">
        <f t="shared" si="3"/>
        <v/>
      </c>
    </row>
    <row r="19" spans="1:15" ht="31.5" customHeight="1" x14ac:dyDescent="0.25">
      <c r="A19" s="5" t="str">
        <f t="shared" si="0"/>
        <v>H03</v>
      </c>
      <c r="B19" s="26" t="str">
        <f t="shared" si="0"/>
        <v>FORTHNET</v>
      </c>
      <c r="C19" s="91" t="str">
        <f>IF(AND(F19&lt;&gt;"",N19=""),IF(ΓΕΝΙΚΑ!$B$16="ΝΑΙ",15300,""),"")</f>
        <v/>
      </c>
      <c r="D19" s="19" t="str">
        <f>IF(ΓΕΝΙΚΑ!$B$16="ΝΑΙ","ΠΑΝΕΛΛΑΔΙΚΑ","")</f>
        <v>ΠΑΝΕΛΛΑΔΙΚΑ</v>
      </c>
      <c r="E19" s="93" t="s">
        <v>43</v>
      </c>
      <c r="F19" s="31" t="str">
        <f>IF(G19&lt;&gt;"",'H01'!I19,"")</f>
        <v/>
      </c>
      <c r="G19" s="63" t="str">
        <f>IF('H01'!J19="Τηλέφωνο",'H01'!K19,"")</f>
        <v/>
      </c>
      <c r="H19" s="83"/>
      <c r="I19" s="32" t="str">
        <f t="shared" si="4"/>
        <v/>
      </c>
      <c r="J19" s="83"/>
      <c r="K19" s="32" t="str">
        <f t="shared" si="5"/>
        <v/>
      </c>
      <c r="L19" s="95" t="str">
        <f t="shared" si="1"/>
        <v>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 για Λήψη Παραγγελιών στα 30 δευτ., για Βλαβοληψία στα 60 δευτ σε 13831 ,8001009000 και 8001001112 και 30 δευτ. στο 13832, για Εξυπ. Πελατών στα 60 δευτ στο 13831 και 45 δευτ στο 13832.</v>
      </c>
      <c r="M19" s="61"/>
      <c r="N19" s="54" t="str">
        <f t="shared" si="2"/>
        <v/>
      </c>
      <c r="O19" s="79" t="str">
        <f t="shared" si="3"/>
        <v/>
      </c>
    </row>
    <row r="20" spans="1:15" ht="31.5" customHeight="1" x14ac:dyDescent="0.25">
      <c r="A20" s="5" t="str">
        <f t="shared" si="0"/>
        <v>H03</v>
      </c>
      <c r="B20" s="26" t="str">
        <f t="shared" si="0"/>
        <v>FORTHNET</v>
      </c>
      <c r="C20" s="91" t="str">
        <f>IF(AND(F20&lt;&gt;"",N20=""),IF(ΓΕΝΙΚΑ!$B$16="ΝΑΙ",15300,""),"")</f>
        <v/>
      </c>
      <c r="D20" s="19" t="str">
        <f>IF(ΓΕΝΙΚΑ!$B$16="ΝΑΙ","ΠΑΝΕΛΛΑΔΙΚΑ","")</f>
        <v>ΠΑΝΕΛΛΑΔΙΚΑ</v>
      </c>
      <c r="E20" s="93" t="s">
        <v>43</v>
      </c>
      <c r="F20" s="31" t="str">
        <f>IF(G20&lt;&gt;"",'H01'!I20,"")</f>
        <v/>
      </c>
      <c r="G20" s="63" t="str">
        <f>IF('H01'!J20="Τηλέφωνο",'H01'!K20,"")</f>
        <v/>
      </c>
      <c r="H20" s="83"/>
      <c r="I20" s="32" t="str">
        <f t="shared" si="4"/>
        <v/>
      </c>
      <c r="J20" s="83"/>
      <c r="K20" s="32" t="str">
        <f t="shared" si="5"/>
        <v/>
      </c>
      <c r="L20" s="95" t="str">
        <f t="shared" si="1"/>
        <v>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 για Λήψη Παραγγελιών στα 30 δευτ., για Βλαβοληψία στα 60 δευτ σε 13831 ,8001009000 και 8001001112 και 30 δευτ. στο 13832, για Εξυπ. Πελατών στα 60 δευτ στο 13831 και 45 δευτ στο 13832.</v>
      </c>
      <c r="M20" s="61"/>
      <c r="N20" s="54" t="str">
        <f t="shared" si="2"/>
        <v/>
      </c>
      <c r="O20" s="79" t="str">
        <f t="shared" si="3"/>
        <v/>
      </c>
    </row>
    <row r="21" spans="1:15" ht="31.5" customHeight="1" x14ac:dyDescent="0.25">
      <c r="A21" s="5" t="str">
        <f t="shared" si="0"/>
        <v>H03</v>
      </c>
      <c r="B21" s="26" t="str">
        <f t="shared" si="0"/>
        <v>FORTHNET</v>
      </c>
      <c r="C21" s="91" t="str">
        <f>IF(AND(F21&lt;&gt;"",N21=""),IF(ΓΕΝΙΚΑ!$B$16="ΝΑΙ",15300,""),"")</f>
        <v/>
      </c>
      <c r="D21" s="19" t="str">
        <f>IF(ΓΕΝΙΚΑ!$B$16="ΝΑΙ","ΠΑΝΕΛΛΑΔΙΚΑ","")</f>
        <v>ΠΑΝΕΛΛΑΔΙΚΑ</v>
      </c>
      <c r="E21" s="93" t="s">
        <v>43</v>
      </c>
      <c r="F21" s="31" t="str">
        <f>IF(G21&lt;&gt;"",'H01'!I21,"")</f>
        <v/>
      </c>
      <c r="G21" s="63" t="str">
        <f>IF('H01'!J21="Τηλέφωνο",'H01'!K21,"")</f>
        <v/>
      </c>
      <c r="H21" s="83"/>
      <c r="I21" s="32" t="str">
        <f t="shared" si="4"/>
        <v/>
      </c>
      <c r="J21" s="83"/>
      <c r="K21" s="32" t="str">
        <f t="shared" si="5"/>
        <v/>
      </c>
      <c r="L21" s="95" t="str">
        <f t="shared" si="1"/>
        <v>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 για Λήψη Παραγγελιών στα 30 δευτ., για Βλαβοληψία στα 60 δευτ σε 13831 ,8001009000 και 8001001112 και 30 δευτ. στο 13832, για Εξυπ. Πελατών στα 60 δευτ στο 13831 και 45 δευτ στο 13832.</v>
      </c>
      <c r="M21" s="61"/>
      <c r="N21" s="54" t="str">
        <f t="shared" si="2"/>
        <v/>
      </c>
      <c r="O21" s="79" t="str">
        <f t="shared" si="3"/>
        <v/>
      </c>
    </row>
    <row r="22" spans="1:15" ht="31.5" customHeight="1" x14ac:dyDescent="0.25">
      <c r="A22" s="5" t="str">
        <f t="shared" si="0"/>
        <v>H03</v>
      </c>
      <c r="B22" s="26" t="str">
        <f t="shared" si="0"/>
        <v>FORTHNET</v>
      </c>
      <c r="C22" s="91" t="str">
        <f>IF(AND(F22&lt;&gt;"",N22=""),IF(ΓΕΝΙΚΑ!$B$16="ΝΑΙ",15300,""),"")</f>
        <v/>
      </c>
      <c r="D22" s="19" t="str">
        <f>IF(ΓΕΝΙΚΑ!$B$16="ΝΑΙ","ΠΑΝΕΛΛΑΔΙΚΑ","")</f>
        <v>ΠΑΝΕΛΛΑΔΙΚΑ</v>
      </c>
      <c r="E22" s="93" t="s">
        <v>43</v>
      </c>
      <c r="F22" s="31" t="str">
        <f>IF(G22&lt;&gt;"",'H01'!I22,"")</f>
        <v/>
      </c>
      <c r="G22" s="63" t="str">
        <f>IF('H01'!J22="Τηλέφωνο",'H01'!K22,"")</f>
        <v/>
      </c>
      <c r="H22" s="83"/>
      <c r="I22" s="32" t="str">
        <f t="shared" si="4"/>
        <v/>
      </c>
      <c r="J22" s="83"/>
      <c r="K22" s="32" t="str">
        <f t="shared" si="5"/>
        <v/>
      </c>
      <c r="L22" s="95" t="str">
        <f t="shared" si="1"/>
        <v>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 για Λήψη Παραγγελιών στα 30 δευτ., για Βλαβοληψία στα 60 δευτ σε 13831 ,8001009000 και 8001001112 και 30 δευτ. στο 13832, για Εξυπ. Πελατών στα 60 δευτ στο 13831 και 45 δευτ στο 13832.</v>
      </c>
      <c r="M22" s="61"/>
      <c r="N22" s="54" t="str">
        <f t="shared" si="2"/>
        <v/>
      </c>
      <c r="O22" s="79" t="str">
        <f t="shared" si="3"/>
        <v/>
      </c>
    </row>
    <row r="23" spans="1:15" ht="31.5" customHeight="1" x14ac:dyDescent="0.25">
      <c r="A23" s="5" t="str">
        <f t="shared" si="0"/>
        <v>H03</v>
      </c>
      <c r="B23" s="26" t="str">
        <f t="shared" si="0"/>
        <v>FORTHNET</v>
      </c>
      <c r="C23" s="91" t="str">
        <f>IF(AND(F23&lt;&gt;"",N23=""),IF(ΓΕΝΙΚΑ!$B$16="ΝΑΙ",15300,""),"")</f>
        <v/>
      </c>
      <c r="D23" s="19" t="str">
        <f>IF(ΓΕΝΙΚΑ!$B$16="ΝΑΙ","ΠΑΝΕΛΛΑΔΙΚΑ","")</f>
        <v>ΠΑΝΕΛΛΑΔΙΚΑ</v>
      </c>
      <c r="E23" s="93" t="s">
        <v>43</v>
      </c>
      <c r="F23" s="31" t="str">
        <f>IF(G23&lt;&gt;"",'H01'!I23,"")</f>
        <v/>
      </c>
      <c r="G23" s="63" t="str">
        <f>IF('H01'!J23="Τηλέφωνο",'H01'!K23,"")</f>
        <v/>
      </c>
      <c r="H23" s="83"/>
      <c r="I23" s="32" t="str">
        <f t="shared" si="4"/>
        <v/>
      </c>
      <c r="J23" s="83"/>
      <c r="K23" s="32" t="str">
        <f t="shared" si="5"/>
        <v/>
      </c>
      <c r="L23" s="95" t="str">
        <f t="shared" si="1"/>
        <v>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 για Λήψη Παραγγελιών στα 30 δευτ., για Βλαβοληψία στα 60 δευτ σε 13831 ,8001009000 και 8001001112 και 30 δευτ. στο 13832, για Εξυπ. Πελατών στα 60 δευτ στο 13831 και 45 δευτ στο 13832.</v>
      </c>
      <c r="M23" s="61"/>
      <c r="N23" s="54" t="str">
        <f t="shared" si="2"/>
        <v/>
      </c>
      <c r="O23" s="79" t="str">
        <f t="shared" si="3"/>
        <v/>
      </c>
    </row>
    <row r="24" spans="1:15" ht="31.5" customHeight="1" x14ac:dyDescent="0.25">
      <c r="A24" s="5" t="str">
        <f t="shared" si="0"/>
        <v>H03</v>
      </c>
      <c r="B24" s="26" t="str">
        <f t="shared" si="0"/>
        <v>FORTHNET</v>
      </c>
      <c r="C24" s="91" t="str">
        <f>IF(AND(F24&lt;&gt;"",N24=""),IF(ΓΕΝΙΚΑ!$B$16="ΝΑΙ",15300,""),"")</f>
        <v/>
      </c>
      <c r="D24" s="19" t="str">
        <f>IF(ΓΕΝΙΚΑ!$B$16="ΝΑΙ","ΠΑΝΕΛΛΑΔΙΚΑ","")</f>
        <v>ΠΑΝΕΛΛΑΔΙΚΑ</v>
      </c>
      <c r="E24" s="93" t="s">
        <v>43</v>
      </c>
      <c r="F24" s="31" t="str">
        <f>IF(G24&lt;&gt;"",'H01'!I24,"")</f>
        <v/>
      </c>
      <c r="G24" s="63" t="str">
        <f>IF('H01'!J24="Τηλέφωνο",'H01'!K24,"")</f>
        <v/>
      </c>
      <c r="H24" s="83"/>
      <c r="I24" s="32" t="str">
        <f t="shared" si="4"/>
        <v/>
      </c>
      <c r="J24" s="83"/>
      <c r="K24" s="32" t="str">
        <f t="shared" si="5"/>
        <v/>
      </c>
      <c r="L24" s="95" t="str">
        <f t="shared" si="1"/>
        <v>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 για Λήψη Παραγγελιών στα 30 δευτ., για Βλαβοληψία στα 60 δευτ σε 13831 ,8001009000 και 8001001112 και 30 δευτ. στο 13832, για Εξυπ. Πελατών στα 60 δευτ στο 13831 και 45 δευτ στο 13832.</v>
      </c>
      <c r="M24" s="61"/>
      <c r="N24" s="54" t="str">
        <f t="shared" si="2"/>
        <v/>
      </c>
      <c r="O24" s="79" t="str">
        <f t="shared" si="3"/>
        <v/>
      </c>
    </row>
    <row r="25" spans="1:15" ht="31.5" customHeight="1" x14ac:dyDescent="0.25">
      <c r="A25" s="5" t="str">
        <f t="shared" si="0"/>
        <v>H03</v>
      </c>
      <c r="B25" s="26" t="str">
        <f t="shared" si="0"/>
        <v>FORTHNET</v>
      </c>
      <c r="C25" s="91" t="str">
        <f>IF(AND(F25&lt;&gt;"",N25=""),IF(ΓΕΝΙΚΑ!$B$16="ΝΑΙ",15300,""),"")</f>
        <v/>
      </c>
      <c r="D25" s="19" t="str">
        <f>IF(ΓΕΝΙΚΑ!$B$16="ΝΑΙ","ΠΑΝΕΛΛΑΔΙΚΑ","")</f>
        <v>ΠΑΝΕΛΛΑΔΙΚΑ</v>
      </c>
      <c r="E25" s="93" t="s">
        <v>43</v>
      </c>
      <c r="F25" s="31" t="str">
        <f>IF(G25&lt;&gt;"",'H01'!I25,"")</f>
        <v/>
      </c>
      <c r="G25" s="63" t="str">
        <f>IF('H01'!J25="Τηλέφωνο",'H01'!K25,"")</f>
        <v/>
      </c>
      <c r="H25" s="83"/>
      <c r="I25" s="32" t="str">
        <f t="shared" si="4"/>
        <v/>
      </c>
      <c r="J25" s="83"/>
      <c r="K25" s="32" t="str">
        <f t="shared" si="5"/>
        <v/>
      </c>
      <c r="L25" s="95" t="str">
        <f t="shared" si="1"/>
        <v>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 για Λήψη Παραγγελιών στα 30 δευτ., για Βλαβοληψία στα 60 δευτ σε 13831 ,8001009000 και 8001001112 και 30 δευτ. στο 13832, για Εξυπ. Πελατών στα 60 δευτ στο 13831 και 45 δευτ στο 13832.</v>
      </c>
      <c r="M25" s="61"/>
      <c r="N25" s="54" t="str">
        <f t="shared" si="2"/>
        <v/>
      </c>
      <c r="O25" s="79" t="str">
        <f t="shared" si="3"/>
        <v/>
      </c>
    </row>
    <row r="26" spans="1:15" ht="31.5" customHeight="1" x14ac:dyDescent="0.25">
      <c r="A26" s="5" t="str">
        <f t="shared" si="0"/>
        <v>H03</v>
      </c>
      <c r="B26" s="26" t="str">
        <f t="shared" si="0"/>
        <v>FORTHNET</v>
      </c>
      <c r="C26" s="91" t="str">
        <f>IF(AND(F26&lt;&gt;"",N26=""),IF(ΓΕΝΙΚΑ!$B$16="ΝΑΙ",15300,""),"")</f>
        <v/>
      </c>
      <c r="D26" s="19" t="str">
        <f>IF(ΓΕΝΙΚΑ!$B$16="ΝΑΙ","ΠΑΝΕΛΛΑΔΙΚΑ","")</f>
        <v>ΠΑΝΕΛΛΑΔΙΚΑ</v>
      </c>
      <c r="E26" s="93" t="s">
        <v>43</v>
      </c>
      <c r="F26" s="31" t="str">
        <f>IF(G26&lt;&gt;"",'H01'!I26,"")</f>
        <v/>
      </c>
      <c r="G26" s="63" t="str">
        <f>IF('H01'!J26="Τηλέφωνο",'H01'!K26,"")</f>
        <v/>
      </c>
      <c r="H26" s="83"/>
      <c r="I26" s="32" t="str">
        <f t="shared" si="4"/>
        <v/>
      </c>
      <c r="J26" s="83"/>
      <c r="K26" s="32" t="str">
        <f t="shared" si="5"/>
        <v/>
      </c>
      <c r="L26" s="95" t="str">
        <f t="shared" si="1"/>
        <v>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 για Λήψη Παραγγελιών στα 30 δευτ., για Βλαβοληψία στα 60 δευτ σε 13831 ,8001009000 και 8001001112 και 30 δευτ. στο 13832, για Εξυπ. Πελατών στα 60 δευτ στο 13831 και 45 δευτ στο 13832.</v>
      </c>
      <c r="M26" s="61"/>
      <c r="N26" s="54" t="str">
        <f t="shared" si="2"/>
        <v/>
      </c>
      <c r="O26" s="79" t="str">
        <f t="shared" si="3"/>
        <v/>
      </c>
    </row>
    <row r="27" spans="1:15" ht="31.5" customHeight="1" x14ac:dyDescent="0.25">
      <c r="A27" s="5" t="str">
        <f t="shared" si="0"/>
        <v>H03</v>
      </c>
      <c r="B27" s="26" t="str">
        <f t="shared" si="0"/>
        <v>FORTHNET</v>
      </c>
      <c r="C27" s="91" t="str">
        <f>IF(AND(F27&lt;&gt;"",N27=""),IF(ΓΕΝΙΚΑ!$B$16="ΝΑΙ",15300,""),"")</f>
        <v/>
      </c>
      <c r="D27" s="19" t="str">
        <f>IF(ΓΕΝΙΚΑ!$B$16="ΝΑΙ","ΠΑΝΕΛΛΑΔΙΚΑ","")</f>
        <v>ΠΑΝΕΛΛΑΔΙΚΑ</v>
      </c>
      <c r="E27" s="93" t="s">
        <v>43</v>
      </c>
      <c r="F27" s="31" t="str">
        <f>IF(G27&lt;&gt;"",'H01'!I27,"")</f>
        <v/>
      </c>
      <c r="G27" s="63" t="str">
        <f>IF('H01'!J27="Τηλέφωνο",'H01'!K27,"")</f>
        <v/>
      </c>
      <c r="H27" s="82"/>
      <c r="I27" s="32" t="str">
        <f t="shared" si="4"/>
        <v/>
      </c>
      <c r="J27" s="82"/>
      <c r="K27" s="32" t="str">
        <f t="shared" si="5"/>
        <v/>
      </c>
      <c r="L27" s="95" t="str">
        <f t="shared" si="1"/>
        <v>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 για Λήψη Παραγγελιών στα 30 δευτ., για Βλαβοληψία στα 60 δευτ σε 13831 ,8001009000 και 8001001112 και 30 δευτ. στο 13832, για Εξυπ. Πελατών στα 60 δευτ στο 13831 και 45 δευτ στο 13832.</v>
      </c>
      <c r="M27" s="61"/>
      <c r="N27" s="54" t="str">
        <f t="shared" si="2"/>
        <v/>
      </c>
      <c r="O27" s="79" t="str">
        <f t="shared" si="3"/>
        <v/>
      </c>
    </row>
    <row r="28" spans="1:15" ht="31.5" customHeight="1" x14ac:dyDescent="0.25">
      <c r="A28" s="5" t="str">
        <f t="shared" ref="A28:A32" si="6">A$3</f>
        <v>H03</v>
      </c>
      <c r="B28" s="26" t="str">
        <f t="shared" ref="B28:B32" si="7">B$3</f>
        <v>FORTHNET</v>
      </c>
      <c r="C28" s="91" t="str">
        <f>IF(AND(F28&lt;&gt;"",N28=""),IF(ΓΕΝΙΚΑ!$B$16="ΝΑΙ",15300,""),"")</f>
        <v/>
      </c>
      <c r="D28" s="19" t="str">
        <f>IF(ΓΕΝΙΚΑ!$B$16="ΝΑΙ","ΠΑΝΕΛΛΑΔΙΚΑ","")</f>
        <v>ΠΑΝΕΛΛΑΔΙΚΑ</v>
      </c>
      <c r="E28" s="93" t="s">
        <v>43</v>
      </c>
      <c r="F28" s="31" t="str">
        <f>IF(G28&lt;&gt;"",'H01'!I28,"")</f>
        <v/>
      </c>
      <c r="G28" s="63" t="str">
        <f>IF('H01'!J28="Τηλέφωνο",'H01'!K28,"")</f>
        <v/>
      </c>
      <c r="H28" s="83"/>
      <c r="I28" s="32" t="str">
        <f t="shared" si="4"/>
        <v/>
      </c>
      <c r="J28" s="83"/>
      <c r="K28" s="32" t="str">
        <f t="shared" si="5"/>
        <v/>
      </c>
      <c r="L28" s="95" t="str">
        <f t="shared" si="1"/>
        <v>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 για Λήψη Παραγγελιών στα 30 δευτ., για Βλαβοληψία στα 60 δευτ σε 13831 ,8001009000 και 8001001112 και 30 δευτ. στο 13832, για Εξυπ. Πελατών στα 60 δευτ στο 13831 και 45 δευτ στο 13832.</v>
      </c>
      <c r="M28" s="61"/>
      <c r="N28" s="54" t="str">
        <f t="shared" si="2"/>
        <v/>
      </c>
      <c r="O28" s="79" t="str">
        <f t="shared" si="3"/>
        <v/>
      </c>
    </row>
    <row r="29" spans="1:15" ht="31.5" customHeight="1" x14ac:dyDescent="0.25">
      <c r="A29" s="5" t="str">
        <f t="shared" si="6"/>
        <v>H03</v>
      </c>
      <c r="B29" s="26" t="str">
        <f t="shared" si="7"/>
        <v>FORTHNET</v>
      </c>
      <c r="C29" s="91" t="str">
        <f>IF(AND(F29&lt;&gt;"",N29=""),IF(ΓΕΝΙΚΑ!$B$16="ΝΑΙ",15300,""),"")</f>
        <v/>
      </c>
      <c r="D29" s="19" t="str">
        <f>IF(ΓΕΝΙΚΑ!$B$16="ΝΑΙ","ΠΑΝΕΛΛΑΔΙΚΑ","")</f>
        <v>ΠΑΝΕΛΛΑΔΙΚΑ</v>
      </c>
      <c r="E29" s="93" t="s">
        <v>43</v>
      </c>
      <c r="F29" s="31" t="str">
        <f>IF(G29&lt;&gt;"",'H01'!I29,"")</f>
        <v/>
      </c>
      <c r="G29" s="63" t="str">
        <f>IF('H01'!J29="Τηλέφωνο",'H01'!K29,"")</f>
        <v/>
      </c>
      <c r="H29" s="83"/>
      <c r="I29" s="32" t="str">
        <f t="shared" si="4"/>
        <v/>
      </c>
      <c r="J29" s="83"/>
      <c r="K29" s="32" t="str">
        <f t="shared" si="5"/>
        <v/>
      </c>
      <c r="L29" s="95" t="str">
        <f t="shared" si="1"/>
        <v>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 για Λήψη Παραγγελιών στα 30 δευτ., για Βλαβοληψία στα 60 δευτ σε 13831 ,8001009000 και 8001001112 και 30 δευτ. στο 13832, για Εξυπ. Πελατών στα 60 δευτ στο 13831 και 45 δευτ στο 13832.</v>
      </c>
      <c r="M29" s="61"/>
      <c r="N29" s="54" t="str">
        <f t="shared" si="2"/>
        <v/>
      </c>
      <c r="O29" s="79" t="str">
        <f t="shared" si="3"/>
        <v/>
      </c>
    </row>
    <row r="30" spans="1:15" ht="31.5" customHeight="1" x14ac:dyDescent="0.25">
      <c r="A30" s="5" t="str">
        <f t="shared" si="6"/>
        <v>H03</v>
      </c>
      <c r="B30" s="26" t="str">
        <f t="shared" si="7"/>
        <v>FORTHNET</v>
      </c>
      <c r="C30" s="91" t="str">
        <f>IF(AND(F30&lt;&gt;"",N30=""),IF(ΓΕΝΙΚΑ!$B$16="ΝΑΙ",15300,""),"")</f>
        <v/>
      </c>
      <c r="D30" s="19" t="str">
        <f>IF(ΓΕΝΙΚΑ!$B$16="ΝΑΙ","ΠΑΝΕΛΛΑΔΙΚΑ","")</f>
        <v>ΠΑΝΕΛΛΑΔΙΚΑ</v>
      </c>
      <c r="E30" s="93" t="s">
        <v>43</v>
      </c>
      <c r="F30" s="31" t="str">
        <f>IF(G30&lt;&gt;"",'H01'!I30,"")</f>
        <v/>
      </c>
      <c r="G30" s="63" t="str">
        <f>IF('H01'!J30="Τηλέφωνο",'H01'!K30,"")</f>
        <v/>
      </c>
      <c r="H30" s="83"/>
      <c r="I30" s="32" t="str">
        <f t="shared" si="4"/>
        <v/>
      </c>
      <c r="J30" s="83"/>
      <c r="K30" s="32" t="str">
        <f t="shared" si="5"/>
        <v/>
      </c>
      <c r="L30" s="95" t="str">
        <f t="shared" si="1"/>
        <v>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 για Λήψη Παραγγελιών στα 30 δευτ., για Βλαβοληψία στα 60 δευτ σε 13831 ,8001009000 και 8001001112 και 30 δευτ. στο 13832, για Εξυπ. Πελατών στα 60 δευτ στο 13831 και 45 δευτ στο 13832.</v>
      </c>
      <c r="M30" s="61"/>
      <c r="N30" s="54" t="str">
        <f t="shared" si="2"/>
        <v/>
      </c>
      <c r="O30" s="79" t="str">
        <f t="shared" si="3"/>
        <v/>
      </c>
    </row>
    <row r="31" spans="1:15" ht="31.5" customHeight="1" x14ac:dyDescent="0.25">
      <c r="A31" s="5" t="str">
        <f t="shared" si="6"/>
        <v>H03</v>
      </c>
      <c r="B31" s="26" t="str">
        <f t="shared" si="7"/>
        <v>FORTHNET</v>
      </c>
      <c r="C31" s="91" t="str">
        <f>IF(AND(F31&lt;&gt;"",N31=""),IF(ΓΕΝΙΚΑ!$B$16="ΝΑΙ",15300,""),"")</f>
        <v/>
      </c>
      <c r="D31" s="19" t="str">
        <f>IF(ΓΕΝΙΚΑ!$B$16="ΝΑΙ","ΠΑΝΕΛΛΑΔΙΚΑ","")</f>
        <v>ΠΑΝΕΛΛΑΔΙΚΑ</v>
      </c>
      <c r="E31" s="93" t="s">
        <v>43</v>
      </c>
      <c r="F31" s="31" t="str">
        <f>IF(G31&lt;&gt;"",'H01'!I31,"")</f>
        <v/>
      </c>
      <c r="G31" s="63" t="str">
        <f>IF('H01'!J31="Τηλέφωνο",'H01'!K31,"")</f>
        <v/>
      </c>
      <c r="H31" s="83"/>
      <c r="I31" s="32" t="str">
        <f t="shared" si="4"/>
        <v/>
      </c>
      <c r="J31" s="83"/>
      <c r="K31" s="32" t="str">
        <f t="shared" si="5"/>
        <v/>
      </c>
      <c r="L31" s="95" t="str">
        <f t="shared" si="1"/>
        <v>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 για Λήψη Παραγγελιών στα 30 δευτ., για Βλαβοληψία στα 60 δευτ σε 13831 ,8001009000 και 8001001112 και 30 δευτ. στο 13832, για Εξυπ. Πελατών στα 60 δευτ στο 13831 και 45 δευτ στο 13832.</v>
      </c>
      <c r="M31" s="61"/>
      <c r="N31" s="54" t="str">
        <f t="shared" si="2"/>
        <v/>
      </c>
      <c r="O31" s="79" t="str">
        <f t="shared" si="3"/>
        <v/>
      </c>
    </row>
    <row r="32" spans="1:15" ht="31.5" customHeight="1" thickBot="1" x14ac:dyDescent="0.3">
      <c r="A32" s="6" t="str">
        <f t="shared" si="6"/>
        <v>H03</v>
      </c>
      <c r="B32" s="27" t="str">
        <f t="shared" si="7"/>
        <v>FORTHNET</v>
      </c>
      <c r="C32" s="91" t="str">
        <f>IF(AND(F32&lt;&gt;"",N32=""),IF(ΓΕΝΙΚΑ!$B$16="ΝΑΙ",15300,""),"")</f>
        <v/>
      </c>
      <c r="D32" s="19" t="str">
        <f>IF(ΓΕΝΙΚΑ!$B$16="ΝΑΙ","ΠΑΝΕΛΛΑΔΙΚΑ","")</f>
        <v>ΠΑΝΕΛΛΑΔΙΚΑ</v>
      </c>
      <c r="E32" s="93" t="s">
        <v>43</v>
      </c>
      <c r="F32" s="64" t="str">
        <f>IF(G32&lt;&gt;"",'H01'!I32,"")</f>
        <v/>
      </c>
      <c r="G32" s="65" t="str">
        <f>IF('H01'!J32="Τηλέφωνο",'H01'!K32,"")</f>
        <v/>
      </c>
      <c r="H32" s="84"/>
      <c r="I32" s="32" t="str">
        <f t="shared" si="4"/>
        <v/>
      </c>
      <c r="J32" s="84"/>
      <c r="K32" s="32" t="str">
        <f t="shared" si="5"/>
        <v/>
      </c>
      <c r="L32" s="95" t="str">
        <f t="shared" si="1"/>
        <v>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 για Λήψη Παραγγελιών στα 30 δευτ., για Βλαβοληψία στα 60 δευτ σε 13831 ,8001009000 και 8001001112 και 30 δευτ. στο 13832, για Εξυπ. Πελατών στα 60 δευτ στο 13831 και 45 δευτ στο 13832.</v>
      </c>
      <c r="M32" s="61"/>
      <c r="N32" s="55" t="str">
        <f t="shared" si="2"/>
        <v/>
      </c>
      <c r="O32" s="80" t="str">
        <f t="shared" si="3"/>
        <v/>
      </c>
    </row>
  </sheetData>
  <sheetProtection sheet="1" objects="1" scenarios="1" formatColumns="0" formatRows="0" selectLockedCells="1"/>
  <conditionalFormatting sqref="N3:N32">
    <cfRule type="cellIs" dxfId="2" priority="2" operator="equal">
      <formula>"ΣΦΑΛΜΑ"</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sheetPr>
  <dimension ref="A1:K3"/>
  <sheetViews>
    <sheetView topLeftCell="A2" zoomScaleNormal="100" workbookViewId="0">
      <selection activeCell="H3" sqref="H3"/>
    </sheetView>
  </sheetViews>
  <sheetFormatPr defaultColWidth="0" defaultRowHeight="15" zeroHeight="1" x14ac:dyDescent="0.25"/>
  <cols>
    <col min="1" max="1" width="49.85546875" style="41" customWidth="1"/>
    <col min="2" max="5" width="23" style="41" hidden="1" customWidth="1"/>
    <col min="6" max="6" width="32.42578125" style="41" customWidth="1"/>
    <col min="7" max="7" width="32.42578125" style="41" hidden="1" customWidth="1"/>
    <col min="8" max="8" width="45" style="41" customWidth="1"/>
    <col min="9" max="9" width="7.140625" style="41" customWidth="1"/>
    <col min="10" max="10" width="18.140625" style="41" customWidth="1"/>
    <col min="11" max="11" width="72.5703125" style="41" customWidth="1"/>
    <col min="12" max="16384" width="9.140625" style="41" hidden="1"/>
  </cols>
  <sheetData>
    <row r="1" spans="1:11" ht="15.75" hidden="1" thickBot="1" x14ac:dyDescent="0.3">
      <c r="A1" s="22" t="s">
        <v>44</v>
      </c>
      <c r="B1" s="22" t="s">
        <v>45</v>
      </c>
      <c r="C1" s="13" t="s">
        <v>78</v>
      </c>
      <c r="D1" s="13" t="s">
        <v>79</v>
      </c>
      <c r="E1" s="13" t="s">
        <v>46</v>
      </c>
      <c r="F1" s="35" t="s">
        <v>49</v>
      </c>
      <c r="G1" s="90" t="s">
        <v>58</v>
      </c>
      <c r="H1" s="35" t="s">
        <v>50</v>
      </c>
      <c r="J1" s="35" t="s">
        <v>49</v>
      </c>
      <c r="K1" s="35" t="s">
        <v>49</v>
      </c>
    </row>
    <row r="2" spans="1:11" ht="45.75" customHeight="1" thickBot="1" x14ac:dyDescent="0.3">
      <c r="A2" s="24" t="s">
        <v>12</v>
      </c>
      <c r="B2" s="25" t="s">
        <v>8</v>
      </c>
      <c r="C2" s="25"/>
      <c r="D2" s="25"/>
      <c r="E2" s="25" t="s">
        <v>80</v>
      </c>
      <c r="F2" s="25" t="s">
        <v>73</v>
      </c>
      <c r="G2" s="25" t="s">
        <v>73</v>
      </c>
      <c r="H2" s="10" t="s">
        <v>11</v>
      </c>
      <c r="J2" s="29" t="s">
        <v>39</v>
      </c>
      <c r="K2" s="47" t="s">
        <v>66</v>
      </c>
    </row>
    <row r="3" spans="1:11" ht="171" customHeight="1" thickTop="1" thickBot="1" x14ac:dyDescent="0.3">
      <c r="A3" s="11" t="s">
        <v>31</v>
      </c>
      <c r="B3" s="12" t="str">
        <f>ΓΕΝΙΚΑ!$C$4</f>
        <v>FORTHNET</v>
      </c>
      <c r="C3" s="91">
        <f>IF(J3="",IF(ΓΕΝΙΚΑ!$B$17="ΝΑΙ",15300,""),"")</f>
        <v>15300</v>
      </c>
      <c r="D3" s="31" t="str">
        <f>IF(ΓΕΝΙΚΑ!$B$17="ΝΑΙ","ΠΑΝΕΛΛΑΔΙΚΑ","")</f>
        <v>ΠΑΝΕΛΛΑΔΙΚΑ</v>
      </c>
      <c r="E3" s="92" t="s">
        <v>43</v>
      </c>
      <c r="F3" s="69">
        <v>83</v>
      </c>
      <c r="G3" s="110">
        <f>IF(ISNUMBER(F3),ROUND(F3,2),"")</f>
        <v>83</v>
      </c>
      <c r="H3" s="109"/>
      <c r="J3" s="21" t="str">
        <f>IF(K3&lt;&gt;"","ΣΦΑΛΜΑ","")</f>
        <v/>
      </c>
      <c r="K3" s="67" t="str">
        <f>IF(F3&lt;&gt;"",IF(ISNUMBER(F3),IF(OR(F3&lt;0,F3&gt;100),"Το ποσοστό αναπάντητων κλήσεων πρέπει να είναι αριθμός από 0 έως 100",""),"Το ποσοστό εξυπηρέτησης παραπόνων τελικών χρηστών πρέπει να είναι αριθμός"),"Το ποσοστό εξυπηρέτησης παραπόνων τελικών χρηστών πρέπει να συμπληρωθεί")</f>
        <v/>
      </c>
    </row>
  </sheetData>
  <sheetProtection sheet="1" objects="1" scenarios="1" formatColumns="0" formatRows="0" selectLockedCells="1"/>
  <conditionalFormatting sqref="J3">
    <cfRule type="cellIs" dxfId="1" priority="1" operator="equal">
      <formula>"ΣΦΑΛΜΑ"</formula>
    </cfRule>
  </conditionalFormatting>
  <dataValidations count="1">
    <dataValidation type="list" allowBlank="1" showInputMessage="1" showErrorMessage="1" sqref="B3">
      <formula1>Operators.</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sheetPr>
  <dimension ref="A1:K3"/>
  <sheetViews>
    <sheetView topLeftCell="A2" zoomScaleNormal="100" workbookViewId="0">
      <selection activeCell="H3" sqref="H3"/>
    </sheetView>
  </sheetViews>
  <sheetFormatPr defaultColWidth="0" defaultRowHeight="15" zeroHeight="1" x14ac:dyDescent="0.25"/>
  <cols>
    <col min="1" max="1" width="49.85546875" style="41" customWidth="1"/>
    <col min="2" max="5" width="23" style="41" hidden="1" customWidth="1"/>
    <col min="6" max="6" width="32.42578125" style="41" customWidth="1"/>
    <col min="7" max="7" width="32.42578125" style="41" hidden="1" customWidth="1"/>
    <col min="8" max="8" width="45" style="41" customWidth="1"/>
    <col min="9" max="9" width="7.140625" style="41" customWidth="1"/>
    <col min="10" max="10" width="18.140625" style="41" customWidth="1"/>
    <col min="11" max="11" width="54.7109375" style="41" customWidth="1"/>
    <col min="12" max="16384" width="9.140625" style="41" hidden="1"/>
  </cols>
  <sheetData>
    <row r="1" spans="1:11" ht="15.75" hidden="1" thickBot="1" x14ac:dyDescent="0.3">
      <c r="A1" s="22" t="s">
        <v>44</v>
      </c>
      <c r="B1" s="22" t="s">
        <v>45</v>
      </c>
      <c r="C1" s="13" t="s">
        <v>78</v>
      </c>
      <c r="D1" s="13" t="s">
        <v>79</v>
      </c>
      <c r="E1" s="13" t="s">
        <v>46</v>
      </c>
      <c r="F1" s="35" t="s">
        <v>49</v>
      </c>
      <c r="G1" s="35" t="s">
        <v>57</v>
      </c>
      <c r="H1" s="35" t="s">
        <v>50</v>
      </c>
      <c r="J1" s="35" t="s">
        <v>49</v>
      </c>
      <c r="K1" s="35" t="s">
        <v>49</v>
      </c>
    </row>
    <row r="2" spans="1:11" ht="45.75" customHeight="1" thickBot="1" x14ac:dyDescent="0.3">
      <c r="A2" s="2" t="s">
        <v>12</v>
      </c>
      <c r="B2" s="25" t="s">
        <v>8</v>
      </c>
      <c r="C2" s="25"/>
      <c r="D2" s="25"/>
      <c r="E2" s="25" t="s">
        <v>80</v>
      </c>
      <c r="F2" s="3" t="s">
        <v>74</v>
      </c>
      <c r="G2" s="25" t="s">
        <v>74</v>
      </c>
      <c r="H2" s="10" t="s">
        <v>11</v>
      </c>
      <c r="J2" s="29" t="s">
        <v>39</v>
      </c>
      <c r="K2" s="47" t="s">
        <v>66</v>
      </c>
    </row>
    <row r="3" spans="1:11" ht="171" customHeight="1" thickTop="1" thickBot="1" x14ac:dyDescent="0.3">
      <c r="A3" s="11" t="s">
        <v>32</v>
      </c>
      <c r="B3" s="12" t="str">
        <f>ΓΕΝΙΚΑ!$C$4</f>
        <v>FORTHNET</v>
      </c>
      <c r="C3" s="91">
        <f>IF(J3="",IF(ΓΕΝΙΚΑ!$B$18="ΝΑΙ",15300,""),"")</f>
        <v>15300</v>
      </c>
      <c r="D3" s="31" t="str">
        <f>IF(ΓΕΝΙΚΑ!$B$18="ΝΑΙ","ΠΑΝΕΛΛΑΔΙΚΑ","")</f>
        <v>ΠΑΝΕΛΛΑΔΙΚΑ</v>
      </c>
      <c r="E3" s="92" t="s">
        <v>43</v>
      </c>
      <c r="F3" s="68">
        <v>0.01</v>
      </c>
      <c r="G3" s="110">
        <f>IF(ISNUMBER(F3),ROUND(F3,2),"")</f>
        <v>0.01</v>
      </c>
      <c r="H3" s="109"/>
      <c r="J3" s="21" t="str">
        <f>IF(K3&lt;&gt;"","ΣΦΑΛΜΑ","")</f>
        <v/>
      </c>
      <c r="K3" s="85" t="str">
        <f>IF(F3&lt;&gt;"",IF(ISNUMBER(F3),IF(OR(F3&lt;0,F3&gt;100),"Το ποσοστό αναπάντητων κλήσεων πρέπει να είναι αριθμός από 0 έως 100",""),"Το ποσοστό παραπόνων ορθότητας λογαριασμού πρέπει να είναι αριθμός"),"Το ποσοστό παραπόνων ορθότητας λογαριασμού πρέπει να συμπληρωθεί")</f>
        <v/>
      </c>
    </row>
  </sheetData>
  <sheetProtection sheet="1" objects="1" scenarios="1" formatColumns="0" formatRows="0" selectLockedCells="1"/>
  <conditionalFormatting sqref="J3">
    <cfRule type="cellIs" dxfId="0" priority="1" operator="equal">
      <formula>"ΣΦΑΛΜΑ"</formula>
    </cfRule>
  </conditionalFormatting>
  <dataValidations count="1">
    <dataValidation type="list" allowBlank="1" showInputMessage="1" showErrorMessage="1" sqref="B3">
      <formula1>Operators.</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I15"/>
  <sheetViews>
    <sheetView workbookViewId="0">
      <selection activeCell="E10" sqref="E10"/>
    </sheetView>
  </sheetViews>
  <sheetFormatPr defaultRowHeight="15" x14ac:dyDescent="0.25"/>
  <cols>
    <col min="1" max="1" width="9.140625" style="22"/>
    <col min="2" max="3" width="21.85546875" customWidth="1"/>
    <col min="4" max="4" width="26.42578125" customWidth="1"/>
    <col min="5" max="5" width="26.28515625" customWidth="1"/>
    <col min="6" max="6" width="20.5703125" bestFit="1" customWidth="1"/>
    <col min="7" max="7" width="54.140625" bestFit="1" customWidth="1"/>
    <col min="8" max="8" width="29.42578125" customWidth="1"/>
    <col min="9" max="9" width="54.5703125" customWidth="1"/>
  </cols>
  <sheetData>
    <row r="2" spans="1:9" x14ac:dyDescent="0.25">
      <c r="A2" s="23" t="s">
        <v>41</v>
      </c>
      <c r="B2" s="1" t="s">
        <v>0</v>
      </c>
      <c r="C2" s="1" t="s">
        <v>28</v>
      </c>
      <c r="D2" s="1" t="s">
        <v>2</v>
      </c>
      <c r="E2" s="1" t="s">
        <v>9</v>
      </c>
      <c r="F2" s="1" t="s">
        <v>13</v>
      </c>
      <c r="G2" s="1" t="s">
        <v>15</v>
      </c>
      <c r="H2" s="1" t="s">
        <v>19</v>
      </c>
      <c r="I2" s="23" t="s">
        <v>40</v>
      </c>
    </row>
    <row r="3" spans="1:9" x14ac:dyDescent="0.25">
      <c r="A3" s="22" t="s">
        <v>37</v>
      </c>
      <c r="B3" t="s">
        <v>7</v>
      </c>
      <c r="C3" s="22" t="s">
        <v>7</v>
      </c>
      <c r="D3" t="s">
        <v>3</v>
      </c>
      <c r="E3" t="s">
        <v>84</v>
      </c>
      <c r="F3" t="s">
        <v>75</v>
      </c>
      <c r="G3" t="s">
        <v>16</v>
      </c>
      <c r="H3" t="s">
        <v>20</v>
      </c>
      <c r="I3" t="s">
        <v>29</v>
      </c>
    </row>
    <row r="4" spans="1:9" x14ac:dyDescent="0.25">
      <c r="A4" s="22" t="s">
        <v>38</v>
      </c>
      <c r="B4" t="s">
        <v>1</v>
      </c>
      <c r="C4" s="22" t="s">
        <v>1</v>
      </c>
      <c r="D4" t="s">
        <v>4</v>
      </c>
      <c r="E4" s="22" t="s">
        <v>85</v>
      </c>
      <c r="F4" t="s">
        <v>76</v>
      </c>
      <c r="G4" t="s">
        <v>17</v>
      </c>
      <c r="H4" t="s">
        <v>21</v>
      </c>
      <c r="I4" t="s">
        <v>30</v>
      </c>
    </row>
    <row r="5" spans="1:9" x14ac:dyDescent="0.25">
      <c r="D5" t="s">
        <v>5</v>
      </c>
      <c r="E5" s="22" t="s">
        <v>86</v>
      </c>
      <c r="F5" t="s">
        <v>77</v>
      </c>
      <c r="G5" t="s">
        <v>27</v>
      </c>
    </row>
    <row r="6" spans="1:9" x14ac:dyDescent="0.25">
      <c r="D6" t="s">
        <v>6</v>
      </c>
      <c r="E6" s="22" t="s">
        <v>87</v>
      </c>
      <c r="F6" t="s">
        <v>14</v>
      </c>
    </row>
    <row r="7" spans="1:9" x14ac:dyDescent="0.25">
      <c r="E7" s="22" t="s">
        <v>10</v>
      </c>
    </row>
    <row r="8" spans="1:9" x14ac:dyDescent="0.25">
      <c r="E8" s="22" t="s">
        <v>88</v>
      </c>
    </row>
    <row r="9" spans="1:9" x14ac:dyDescent="0.25">
      <c r="E9" s="22" t="s">
        <v>89</v>
      </c>
    </row>
    <row r="10" spans="1:9" x14ac:dyDescent="0.25">
      <c r="E10" s="22"/>
    </row>
    <row r="13" spans="1:9" x14ac:dyDescent="0.25">
      <c r="E13" s="22"/>
    </row>
    <row r="14" spans="1:9" x14ac:dyDescent="0.25">
      <c r="E14" s="22"/>
    </row>
    <row r="15" spans="1:9" x14ac:dyDescent="0.25">
      <c r="E15" s="2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7</vt:i4>
      </vt:variant>
      <vt:variant>
        <vt:lpstr>Περιοχές με ονόματα</vt:lpstr>
      </vt:variant>
      <vt:variant>
        <vt:i4>9</vt:i4>
      </vt:variant>
    </vt:vector>
  </HeadingPairs>
  <TitlesOfParts>
    <vt:vector size="16" baseType="lpstr">
      <vt:lpstr>ΓΕΝΙΚΑ</vt:lpstr>
      <vt:lpstr>H01</vt:lpstr>
      <vt:lpstr>H02</vt:lpstr>
      <vt:lpstr>H03</vt:lpstr>
      <vt:lpstr>H04</vt:lpstr>
      <vt:lpstr>H05</vt:lpstr>
      <vt:lpstr>Lists</vt:lpstr>
      <vt:lpstr>Call.Type</vt:lpstr>
      <vt:lpstr>Include</vt:lpstr>
      <vt:lpstr>level.</vt:lpstr>
      <vt:lpstr>MeasurementType</vt:lpstr>
      <vt:lpstr>Meso</vt:lpstr>
      <vt:lpstr>Operators.</vt:lpstr>
      <vt:lpstr>Period</vt:lpstr>
      <vt:lpstr>Service</vt:lpstr>
      <vt:lpstr>TelephoneMedia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Nikos Rittas</dc:creator>
  <cp:lastModifiedBy>Giannis Koukoutsidis</cp:lastModifiedBy>
  <dcterms:created xsi:type="dcterms:W3CDTF">2015-03-10T09:10:24Z</dcterms:created>
  <dcterms:modified xsi:type="dcterms:W3CDTF">2018-09-18T09:51:19Z</dcterms:modified>
</cp:coreProperties>
</file>