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QI\QI_S1_18\H-S1_2018\"/>
    </mc:Choice>
  </mc:AlternateContent>
  <workbookProtection workbookPassword="ECDD" lockStructure="1"/>
  <bookViews>
    <workbookView xWindow="0" yWindow="0" windowWidth="28800" windowHeight="12435" activeTab="1"/>
  </bookViews>
  <sheets>
    <sheet name="ΓΕΝΙΚΑ" sheetId="8" r:id="rId1"/>
    <sheet name="H01" sheetId="1" r:id="rId2"/>
    <sheet name="H02" sheetId="4" r:id="rId3"/>
    <sheet name="H03" sheetId="5" r:id="rId4"/>
    <sheet name="H04" sheetId="6" r:id="rId5"/>
    <sheet name="H05" sheetId="7" r:id="rId6"/>
    <sheet name="Lists" sheetId="2" state="hidden" r:id="rId7"/>
  </sheets>
  <definedNames>
    <definedName name="Call.Type">Lists!$H$3:$H$4</definedName>
    <definedName name="Include">Lists!$A$3:$A$4</definedName>
    <definedName name="level.">Lists!$D$3:$D$6</definedName>
    <definedName name="MeasurementType">Lists!$I$3:$I$4</definedName>
    <definedName name="Meso">Lists!$F$3:$F$6</definedName>
    <definedName name="Operators.">Lists!$E$3:$E$16</definedName>
    <definedName name="Period">Lists!$B$3:$B$4</definedName>
    <definedName name="Service">Lists!$G$3:$G$5</definedName>
    <definedName name="TelephoneMedia">Lists!$F$3:$F$4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2" i="1" l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I4" i="1" l="1"/>
  <c r="K3" i="7" l="1"/>
  <c r="J3" i="7" s="1"/>
  <c r="C3" i="7" s="1"/>
  <c r="K3" i="6"/>
  <c r="J3" i="6" s="1"/>
  <c r="C3" i="6" s="1"/>
  <c r="D3" i="6" l="1"/>
  <c r="D3" i="7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R4" i="1" l="1"/>
  <c r="U4" i="1" s="1"/>
  <c r="R5" i="1"/>
  <c r="U5" i="1" s="1"/>
  <c r="R6" i="1"/>
  <c r="U6" i="1" s="1"/>
  <c r="R7" i="1"/>
  <c r="U7" i="1" s="1"/>
  <c r="R8" i="1"/>
  <c r="U8" i="1" s="1"/>
  <c r="R9" i="1"/>
  <c r="U9" i="1" s="1"/>
  <c r="R10" i="1"/>
  <c r="U10" i="1" s="1"/>
  <c r="R11" i="1"/>
  <c r="U11" i="1" s="1"/>
  <c r="R12" i="1"/>
  <c r="U12" i="1" s="1"/>
  <c r="R13" i="1"/>
  <c r="U13" i="1" s="1"/>
  <c r="R14" i="1"/>
  <c r="U14" i="1" s="1"/>
  <c r="R15" i="1"/>
  <c r="U15" i="1" s="1"/>
  <c r="R16" i="1"/>
  <c r="U16" i="1" s="1"/>
  <c r="R17" i="1"/>
  <c r="U17" i="1" s="1"/>
  <c r="R18" i="1"/>
  <c r="U18" i="1" s="1"/>
  <c r="R19" i="1"/>
  <c r="U19" i="1" s="1"/>
  <c r="R20" i="1"/>
  <c r="U20" i="1" s="1"/>
  <c r="R21" i="1"/>
  <c r="U21" i="1" s="1"/>
  <c r="R22" i="1"/>
  <c r="U22" i="1" s="1"/>
  <c r="R23" i="1"/>
  <c r="U23" i="1" s="1"/>
  <c r="R24" i="1"/>
  <c r="U24" i="1" s="1"/>
  <c r="R25" i="1"/>
  <c r="U25" i="1" s="1"/>
  <c r="R26" i="1"/>
  <c r="U26" i="1" s="1"/>
  <c r="R27" i="1"/>
  <c r="U27" i="1" s="1"/>
  <c r="R28" i="1"/>
  <c r="U28" i="1" s="1"/>
  <c r="R29" i="1"/>
  <c r="U29" i="1" s="1"/>
  <c r="R30" i="1"/>
  <c r="U30" i="1" s="1"/>
  <c r="R31" i="1"/>
  <c r="U31" i="1" s="1"/>
  <c r="R32" i="1"/>
  <c r="U32" i="1" s="1"/>
  <c r="R3" i="1"/>
  <c r="T23" i="1" l="1"/>
  <c r="S23" i="1"/>
  <c r="T11" i="1"/>
  <c r="S11" i="1"/>
  <c r="S7" i="1"/>
  <c r="T7" i="1"/>
  <c r="S30" i="1"/>
  <c r="T30" i="1"/>
  <c r="S26" i="1"/>
  <c r="T26" i="1"/>
  <c r="S22" i="1"/>
  <c r="T22" i="1"/>
  <c r="S18" i="1"/>
  <c r="T18" i="1"/>
  <c r="S14" i="1"/>
  <c r="T14" i="1"/>
  <c r="S10" i="1"/>
  <c r="T10" i="1"/>
  <c r="S6" i="1"/>
  <c r="T6" i="1"/>
  <c r="T31" i="1"/>
  <c r="S31" i="1"/>
  <c r="T19" i="1"/>
  <c r="S19" i="1"/>
  <c r="S3" i="1"/>
  <c r="U3" i="1"/>
  <c r="T3" i="1"/>
  <c r="T29" i="1"/>
  <c r="S29" i="1"/>
  <c r="T25" i="1"/>
  <c r="S25" i="1"/>
  <c r="S21" i="1"/>
  <c r="T21" i="1"/>
  <c r="T17" i="1"/>
  <c r="S17" i="1"/>
  <c r="T13" i="1"/>
  <c r="S13" i="1"/>
  <c r="T9" i="1"/>
  <c r="S9" i="1"/>
  <c r="T5" i="1"/>
  <c r="S5" i="1"/>
  <c r="S27" i="1"/>
  <c r="T27" i="1"/>
  <c r="S15" i="1"/>
  <c r="T15" i="1"/>
  <c r="S32" i="1"/>
  <c r="T32" i="1"/>
  <c r="S28" i="1"/>
  <c r="T28" i="1"/>
  <c r="S24" i="1"/>
  <c r="T24" i="1"/>
  <c r="S20" i="1"/>
  <c r="T20" i="1"/>
  <c r="S16" i="1"/>
  <c r="T16" i="1"/>
  <c r="S12" i="1"/>
  <c r="T12" i="1"/>
  <c r="S8" i="1"/>
  <c r="T8" i="1"/>
  <c r="S4" i="1"/>
  <c r="T4" i="1"/>
  <c r="G3" i="7" l="1"/>
  <c r="G3" i="6" l="1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5" i="5"/>
  <c r="K6" i="5"/>
  <c r="K4" i="5"/>
  <c r="K3" i="5"/>
  <c r="I21" i="5"/>
  <c r="I22" i="5"/>
  <c r="I23" i="5"/>
  <c r="I24" i="5"/>
  <c r="I25" i="5"/>
  <c r="I26" i="5"/>
  <c r="I27" i="5"/>
  <c r="I28" i="5"/>
  <c r="I29" i="5"/>
  <c r="I30" i="5"/>
  <c r="I31" i="5"/>
  <c r="I32" i="5"/>
  <c r="I17" i="5"/>
  <c r="I18" i="5"/>
  <c r="I19" i="5"/>
  <c r="I20" i="5"/>
  <c r="I7" i="5"/>
  <c r="I8" i="5"/>
  <c r="I9" i="5"/>
  <c r="I10" i="5"/>
  <c r="I11" i="5"/>
  <c r="I12" i="5"/>
  <c r="I13" i="5"/>
  <c r="I14" i="5"/>
  <c r="I15" i="5"/>
  <c r="I16" i="5"/>
  <c r="I5" i="5"/>
  <c r="I6" i="5"/>
  <c r="I4" i="5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6" i="4"/>
  <c r="K7" i="4"/>
  <c r="K8" i="4"/>
  <c r="K9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" i="4"/>
  <c r="P32" i="1" l="1"/>
  <c r="D32" i="1" s="1"/>
  <c r="P31" i="1"/>
  <c r="D31" i="1" s="1"/>
  <c r="P30" i="1"/>
  <c r="D30" i="1" s="1"/>
  <c r="P29" i="1"/>
  <c r="D29" i="1" s="1"/>
  <c r="P28" i="1"/>
  <c r="D28" i="1" s="1"/>
  <c r="P27" i="1"/>
  <c r="D27" i="1" s="1"/>
  <c r="P26" i="1"/>
  <c r="D26" i="1" s="1"/>
  <c r="P25" i="1"/>
  <c r="D25" i="1" s="1"/>
  <c r="P24" i="1"/>
  <c r="D24" i="1" s="1"/>
  <c r="P23" i="1"/>
  <c r="D23" i="1" s="1"/>
  <c r="P22" i="1"/>
  <c r="D22" i="1" s="1"/>
  <c r="P21" i="1"/>
  <c r="D21" i="1" s="1"/>
  <c r="P20" i="1"/>
  <c r="D20" i="1" s="1"/>
  <c r="P19" i="1"/>
  <c r="D19" i="1" s="1"/>
  <c r="P18" i="1"/>
  <c r="D18" i="1" s="1"/>
  <c r="P17" i="1"/>
  <c r="D17" i="1" s="1"/>
  <c r="P16" i="1"/>
  <c r="D16" i="1" s="1"/>
  <c r="P15" i="1"/>
  <c r="D15" i="1" s="1"/>
  <c r="V21" i="1" l="1"/>
  <c r="W21" i="1" s="1"/>
  <c r="V20" i="1"/>
  <c r="W20" i="1" s="1"/>
  <c r="V22" i="1"/>
  <c r="W22" i="1" s="1"/>
  <c r="V24" i="1"/>
  <c r="W24" i="1" s="1"/>
  <c r="V26" i="1"/>
  <c r="W26" i="1" s="1"/>
  <c r="V25" i="1"/>
  <c r="W25" i="1" s="1"/>
  <c r="H10" i="4"/>
  <c r="N10" i="4" s="1"/>
  <c r="H11" i="4"/>
  <c r="N11" i="4" s="1"/>
  <c r="H12" i="4"/>
  <c r="N12" i="4" s="1"/>
  <c r="H13" i="4"/>
  <c r="N13" i="4" s="1"/>
  <c r="H14" i="4"/>
  <c r="N14" i="4" s="1"/>
  <c r="H15" i="4"/>
  <c r="N15" i="4" s="1"/>
  <c r="H16" i="4"/>
  <c r="N16" i="4" s="1"/>
  <c r="H17" i="4"/>
  <c r="N17" i="4" s="1"/>
  <c r="H18" i="4"/>
  <c r="N18" i="4" s="1"/>
  <c r="H19" i="4"/>
  <c r="N19" i="4" s="1"/>
  <c r="H20" i="4"/>
  <c r="N20" i="4" s="1"/>
  <c r="H21" i="4"/>
  <c r="N21" i="4" s="1"/>
  <c r="H22" i="4"/>
  <c r="N22" i="4" s="1"/>
  <c r="H23" i="4"/>
  <c r="N23" i="4" s="1"/>
  <c r="H24" i="4"/>
  <c r="N24" i="4" s="1"/>
  <c r="H25" i="4"/>
  <c r="N25" i="4" s="1"/>
  <c r="H26" i="4"/>
  <c r="N26" i="4" s="1"/>
  <c r="H27" i="4"/>
  <c r="N27" i="4" s="1"/>
  <c r="H28" i="4"/>
  <c r="N28" i="4" s="1"/>
  <c r="H29" i="4"/>
  <c r="N29" i="4" s="1"/>
  <c r="H30" i="4"/>
  <c r="N30" i="4" s="1"/>
  <c r="H31" i="4"/>
  <c r="N31" i="4" s="1"/>
  <c r="H32" i="4"/>
  <c r="N32" i="4" s="1"/>
  <c r="H7" i="4"/>
  <c r="N7" i="4" s="1"/>
  <c r="H8" i="4"/>
  <c r="N8" i="4" s="1"/>
  <c r="H9" i="4"/>
  <c r="N9" i="4" s="1"/>
  <c r="G7" i="4"/>
  <c r="G8" i="4"/>
  <c r="G9" i="4"/>
  <c r="G10" i="4"/>
  <c r="G11" i="4"/>
  <c r="G12" i="4"/>
  <c r="G13" i="4"/>
  <c r="G14" i="4"/>
  <c r="G15" i="4"/>
  <c r="F15" i="4" s="1"/>
  <c r="G16" i="4"/>
  <c r="G17" i="4"/>
  <c r="G18" i="4"/>
  <c r="F18" i="4" s="1"/>
  <c r="G19" i="4"/>
  <c r="F19" i="4" s="1"/>
  <c r="G20" i="4"/>
  <c r="F20" i="4" s="1"/>
  <c r="G21" i="4"/>
  <c r="G22" i="4"/>
  <c r="F22" i="4" s="1"/>
  <c r="G23" i="4"/>
  <c r="F23" i="4" s="1"/>
  <c r="G24" i="4"/>
  <c r="F24" i="4" s="1"/>
  <c r="G25" i="4"/>
  <c r="G26" i="4"/>
  <c r="F26" i="4" s="1"/>
  <c r="G27" i="4"/>
  <c r="F27" i="4" s="1"/>
  <c r="G28" i="4"/>
  <c r="F28" i="4" s="1"/>
  <c r="G29" i="4"/>
  <c r="G30" i="4"/>
  <c r="F30" i="4" s="1"/>
  <c r="G31" i="4"/>
  <c r="F31" i="4" s="1"/>
  <c r="G32" i="4"/>
  <c r="F32" i="4" s="1"/>
  <c r="F9" i="4"/>
  <c r="F16" i="4"/>
  <c r="F17" i="4"/>
  <c r="F21" i="4"/>
  <c r="F25" i="4"/>
  <c r="F29" i="4"/>
  <c r="H6" i="4"/>
  <c r="N6" i="4" s="1"/>
  <c r="G6" i="4"/>
  <c r="H5" i="4"/>
  <c r="N5" i="4" s="1"/>
  <c r="G5" i="4"/>
  <c r="H4" i="4"/>
  <c r="N4" i="4" s="1"/>
  <c r="G4" i="4"/>
  <c r="H3" i="4"/>
  <c r="N3" i="4" s="1"/>
  <c r="G3" i="4"/>
  <c r="G32" i="5"/>
  <c r="O32" i="5" s="1"/>
  <c r="G31" i="5"/>
  <c r="O31" i="5" s="1"/>
  <c r="G30" i="5"/>
  <c r="O30" i="5" s="1"/>
  <c r="G29" i="5"/>
  <c r="O29" i="5" s="1"/>
  <c r="G28" i="5"/>
  <c r="O28" i="5" s="1"/>
  <c r="G27" i="5"/>
  <c r="O27" i="5" s="1"/>
  <c r="G26" i="5"/>
  <c r="O26" i="5" s="1"/>
  <c r="G25" i="5"/>
  <c r="O25" i="5" s="1"/>
  <c r="G24" i="5"/>
  <c r="O24" i="5" s="1"/>
  <c r="G23" i="5"/>
  <c r="O23" i="5" s="1"/>
  <c r="G22" i="5"/>
  <c r="O22" i="5" s="1"/>
  <c r="G21" i="5"/>
  <c r="O21" i="5" s="1"/>
  <c r="G20" i="5"/>
  <c r="O20" i="5" s="1"/>
  <c r="G19" i="5"/>
  <c r="O19" i="5" s="1"/>
  <c r="G18" i="5"/>
  <c r="O18" i="5" s="1"/>
  <c r="G17" i="5"/>
  <c r="O17" i="5" s="1"/>
  <c r="G16" i="5"/>
  <c r="O16" i="5" s="1"/>
  <c r="G15" i="5"/>
  <c r="O15" i="5" s="1"/>
  <c r="G14" i="5"/>
  <c r="O14" i="5" s="1"/>
  <c r="G13" i="5"/>
  <c r="O13" i="5" s="1"/>
  <c r="G12" i="5"/>
  <c r="O12" i="5" s="1"/>
  <c r="G11" i="5"/>
  <c r="O11" i="5" s="1"/>
  <c r="G10" i="5"/>
  <c r="O10" i="5" s="1"/>
  <c r="G9" i="5"/>
  <c r="O9" i="5" s="1"/>
  <c r="G8" i="5"/>
  <c r="O8" i="5" s="1"/>
  <c r="G7" i="5"/>
  <c r="O7" i="5" s="1"/>
  <c r="G6" i="5"/>
  <c r="O6" i="5" s="1"/>
  <c r="G5" i="5"/>
  <c r="O5" i="5" s="1"/>
  <c r="G4" i="5"/>
  <c r="O4" i="5" s="1"/>
  <c r="G3" i="5"/>
  <c r="O3" i="5" s="1"/>
  <c r="V18" i="1" l="1"/>
  <c r="W18" i="1" s="1"/>
  <c r="V19" i="1"/>
  <c r="W19" i="1" s="1"/>
  <c r="V27" i="1"/>
  <c r="W27" i="1" s="1"/>
  <c r="V23" i="1"/>
  <c r="W23" i="1" s="1"/>
  <c r="V3" i="1"/>
  <c r="W3" i="1" s="1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9" i="5"/>
  <c r="F6" i="5"/>
  <c r="F5" i="5"/>
  <c r="F4" i="5"/>
  <c r="C17" i="5" l="1"/>
  <c r="C26" i="5"/>
  <c r="C19" i="5"/>
  <c r="C24" i="5"/>
  <c r="C27" i="5"/>
  <c r="C21" i="5"/>
  <c r="N4" i="5"/>
  <c r="C4" i="5" s="1"/>
  <c r="N5" i="5"/>
  <c r="C5" i="5" s="1"/>
  <c r="N6" i="5"/>
  <c r="C6" i="5" s="1"/>
  <c r="N8" i="5"/>
  <c r="N9" i="5"/>
  <c r="C9" i="5" s="1"/>
  <c r="N11" i="5"/>
  <c r="N12" i="5"/>
  <c r="N13" i="5"/>
  <c r="N16" i="5"/>
  <c r="C16" i="5" s="1"/>
  <c r="N17" i="5"/>
  <c r="N19" i="5"/>
  <c r="N24" i="5"/>
  <c r="N25" i="5"/>
  <c r="C25" i="5" s="1"/>
  <c r="N26" i="5"/>
  <c r="N27" i="5"/>
  <c r="N28" i="5"/>
  <c r="C28" i="5" s="1"/>
  <c r="N29" i="5"/>
  <c r="C29" i="5" s="1"/>
  <c r="N31" i="5"/>
  <c r="C31" i="5" s="1"/>
  <c r="N32" i="5"/>
  <c r="C32" i="5" s="1"/>
  <c r="N3" i="5"/>
  <c r="N7" i="5"/>
  <c r="N10" i="5"/>
  <c r="N14" i="5"/>
  <c r="N15" i="5"/>
  <c r="C15" i="5" s="1"/>
  <c r="N18" i="5"/>
  <c r="C18" i="5" s="1"/>
  <c r="N22" i="5"/>
  <c r="C22" i="5" s="1"/>
  <c r="N23" i="5"/>
  <c r="C23" i="5" s="1"/>
  <c r="N30" i="5"/>
  <c r="C30" i="5" s="1"/>
  <c r="N20" i="5"/>
  <c r="C20" i="5" s="1"/>
  <c r="N21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5" i="5"/>
  <c r="A6" i="5"/>
  <c r="M10" i="4" l="1"/>
  <c r="M11" i="4"/>
  <c r="M12" i="4"/>
  <c r="M14" i="4"/>
  <c r="M15" i="4"/>
  <c r="C15" i="4" s="1"/>
  <c r="M16" i="4"/>
  <c r="C16" i="4" s="1"/>
  <c r="M17" i="4"/>
  <c r="C17" i="4" s="1"/>
  <c r="M18" i="4"/>
  <c r="C18" i="4" s="1"/>
  <c r="M19" i="4"/>
  <c r="C19" i="4" s="1"/>
  <c r="M1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M20" i="4"/>
  <c r="C20" i="4" s="1"/>
  <c r="M21" i="4"/>
  <c r="C21" i="4" s="1"/>
  <c r="M22" i="4"/>
  <c r="C22" i="4" s="1"/>
  <c r="M23" i="4"/>
  <c r="C23" i="4" s="1"/>
  <c r="M24" i="4"/>
  <c r="C24" i="4" s="1"/>
  <c r="M25" i="4"/>
  <c r="C25" i="4" s="1"/>
  <c r="M26" i="4"/>
  <c r="C26" i="4" s="1"/>
  <c r="M27" i="4"/>
  <c r="C27" i="4" s="1"/>
  <c r="M28" i="4"/>
  <c r="C28" i="4" s="1"/>
  <c r="M29" i="4"/>
  <c r="C29" i="4" s="1"/>
  <c r="M30" i="4"/>
  <c r="C30" i="4" s="1"/>
  <c r="M31" i="4"/>
  <c r="C31" i="4" s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C4" i="8"/>
  <c r="C12" i="8" s="1"/>
  <c r="F8" i="4" l="1"/>
  <c r="F8" i="5"/>
  <c r="C8" i="5" s="1"/>
  <c r="F7" i="5"/>
  <c r="C7" i="5" s="1"/>
  <c r="F7" i="4"/>
  <c r="F13" i="4"/>
  <c r="C13" i="4" s="1"/>
  <c r="F13" i="5"/>
  <c r="C13" i="5" s="1"/>
  <c r="F11" i="5"/>
  <c r="C11" i="5" s="1"/>
  <c r="F11" i="4"/>
  <c r="F14" i="4"/>
  <c r="F14" i="5"/>
  <c r="C14" i="5" s="1"/>
  <c r="F12" i="4"/>
  <c r="C12" i="4" s="1"/>
  <c r="F12" i="5"/>
  <c r="C12" i="5" s="1"/>
  <c r="F10" i="4"/>
  <c r="C10" i="4" s="1"/>
  <c r="F10" i="5"/>
  <c r="C10" i="5" s="1"/>
  <c r="C14" i="4"/>
  <c r="C11" i="4"/>
  <c r="B3" i="5"/>
  <c r="B7" i="5" s="1"/>
  <c r="B3" i="6"/>
  <c r="B3" i="7"/>
  <c r="B3" i="4"/>
  <c r="B32" i="4" s="1"/>
  <c r="B12" i="5"/>
  <c r="B29" i="5"/>
  <c r="B22" i="5"/>
  <c r="B26" i="5"/>
  <c r="B11" i="5"/>
  <c r="B3" i="1"/>
  <c r="B14" i="5"/>
  <c r="B17" i="5" l="1"/>
  <c r="B21" i="5"/>
  <c r="B30" i="5"/>
  <c r="B5" i="5"/>
  <c r="B8" i="5"/>
  <c r="B32" i="5"/>
  <c r="B15" i="5"/>
  <c r="B9" i="5"/>
  <c r="B20" i="5"/>
  <c r="B24" i="5"/>
  <c r="B19" i="5"/>
  <c r="B13" i="5"/>
  <c r="B31" i="5"/>
  <c r="B25" i="5"/>
  <c r="B18" i="5"/>
  <c r="B23" i="5"/>
  <c r="B27" i="5"/>
  <c r="B16" i="5"/>
  <c r="B6" i="5"/>
  <c r="B28" i="5"/>
  <c r="B10" i="5"/>
  <c r="B28" i="4"/>
  <c r="B23" i="4"/>
  <c r="B18" i="4"/>
  <c r="B12" i="4"/>
  <c r="B25" i="4"/>
  <c r="B8" i="4"/>
  <c r="B24" i="4"/>
  <c r="B19" i="4"/>
  <c r="B17" i="4"/>
  <c r="B7" i="4"/>
  <c r="B30" i="4"/>
  <c r="B14" i="4"/>
  <c r="B9" i="4"/>
  <c r="B29" i="4"/>
  <c r="B20" i="4"/>
  <c r="B31" i="4"/>
  <c r="B15" i="4"/>
  <c r="B26" i="4"/>
  <c r="B10" i="4"/>
  <c r="B21" i="4"/>
  <c r="B13" i="4"/>
  <c r="B16" i="4"/>
  <c r="B27" i="4"/>
  <c r="B11" i="4"/>
  <c r="B22" i="4"/>
  <c r="B6" i="4"/>
  <c r="B5" i="4"/>
  <c r="N32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K5" i="4" l="1"/>
  <c r="K4" i="4"/>
  <c r="M6" i="4" l="1"/>
  <c r="M4" i="4"/>
  <c r="M5" i="4"/>
  <c r="M7" i="4"/>
  <c r="C7" i="4" s="1"/>
  <c r="M8" i="4"/>
  <c r="C8" i="4" s="1"/>
  <c r="M9" i="4"/>
  <c r="C9" i="4" s="1"/>
  <c r="M32" i="4"/>
  <c r="C32" i="4" s="1"/>
  <c r="M3" i="4"/>
  <c r="F6" i="4"/>
  <c r="C6" i="4" s="1"/>
  <c r="C15" i="8" l="1"/>
  <c r="C18" i="8"/>
  <c r="C17" i="8"/>
  <c r="L4" i="5" l="1"/>
  <c r="L5" i="5"/>
  <c r="B4" i="5"/>
  <c r="A4" i="5"/>
  <c r="C16" i="8" l="1"/>
  <c r="B4" i="4"/>
  <c r="A4" i="4"/>
  <c r="A14" i="1"/>
  <c r="B14" i="1"/>
  <c r="C14" i="1"/>
  <c r="A15" i="1"/>
  <c r="B15" i="1"/>
  <c r="C15" i="1"/>
  <c r="A16" i="1"/>
  <c r="B16" i="1"/>
  <c r="C16" i="1"/>
  <c r="A17" i="1"/>
  <c r="B17" i="1"/>
  <c r="C17" i="1"/>
  <c r="A28" i="1"/>
  <c r="B28" i="1"/>
  <c r="C28" i="1"/>
  <c r="A29" i="1"/>
  <c r="B29" i="1"/>
  <c r="C29" i="1"/>
  <c r="A30" i="1"/>
  <c r="B30" i="1"/>
  <c r="C30" i="1"/>
  <c r="A31" i="1"/>
  <c r="B31" i="1"/>
  <c r="C31" i="1"/>
  <c r="I32" i="1"/>
  <c r="I5" i="1"/>
  <c r="I3" i="1"/>
  <c r="Q3" i="1" s="1"/>
  <c r="F5" i="4" l="1"/>
  <c r="C5" i="4" s="1"/>
  <c r="F4" i="4"/>
  <c r="C4" i="4" s="1"/>
  <c r="P3" i="1"/>
  <c r="D3" i="1" s="1"/>
  <c r="F3" i="5"/>
  <c r="C3" i="5" s="1"/>
  <c r="F3" i="4"/>
  <c r="C3" i="4" s="1"/>
  <c r="C12" i="1"/>
  <c r="B12" i="1"/>
  <c r="A12" i="1"/>
  <c r="C10" i="1"/>
  <c r="B10" i="1"/>
  <c r="A10" i="1"/>
  <c r="C8" i="1"/>
  <c r="B8" i="1"/>
  <c r="A8" i="1"/>
  <c r="C6" i="1"/>
  <c r="B6" i="1"/>
  <c r="A6" i="1"/>
  <c r="C4" i="1"/>
  <c r="B4" i="1"/>
  <c r="A4" i="1"/>
  <c r="V14" i="1" l="1"/>
  <c r="W14" i="1" s="1"/>
  <c r="Q14" i="1" s="1"/>
  <c r="P14" i="1" s="1"/>
  <c r="D14" i="1" s="1"/>
  <c r="V30" i="1"/>
  <c r="W30" i="1" s="1"/>
  <c r="V28" i="1"/>
  <c r="W28" i="1" s="1"/>
  <c r="V16" i="1"/>
  <c r="W16" i="1" s="1"/>
  <c r="V29" i="1"/>
  <c r="W29" i="1" s="1"/>
  <c r="V15" i="1"/>
  <c r="W15" i="1" s="1"/>
  <c r="V17" i="1"/>
  <c r="W17" i="1" s="1"/>
  <c r="V31" i="1"/>
  <c r="W31" i="1" s="1"/>
  <c r="C32" i="1"/>
  <c r="B32" i="1"/>
  <c r="A32" i="1"/>
  <c r="C13" i="1"/>
  <c r="B13" i="1"/>
  <c r="A13" i="1"/>
  <c r="C11" i="1"/>
  <c r="B11" i="1"/>
  <c r="A11" i="1"/>
  <c r="C9" i="1"/>
  <c r="B9" i="1"/>
  <c r="A9" i="1"/>
  <c r="C7" i="1"/>
  <c r="B7" i="1"/>
  <c r="A7" i="1"/>
  <c r="B5" i="1"/>
  <c r="A5" i="1"/>
  <c r="C5" i="1"/>
  <c r="V8" i="1" l="1"/>
  <c r="W8" i="1" s="1"/>
  <c r="Q8" i="1" s="1"/>
  <c r="P8" i="1" s="1"/>
  <c r="D8" i="1" s="1"/>
  <c r="V10" i="1"/>
  <c r="W10" i="1" s="1"/>
  <c r="Q10" i="1" s="1"/>
  <c r="P10" i="1" s="1"/>
  <c r="D10" i="1" s="1"/>
  <c r="V12" i="1"/>
  <c r="W12" i="1" s="1"/>
  <c r="Q12" i="1" s="1"/>
  <c r="P12" i="1" s="1"/>
  <c r="D12" i="1" s="1"/>
  <c r="V11" i="1" l="1"/>
  <c r="W11" i="1" s="1"/>
  <c r="Q11" i="1" s="1"/>
  <c r="P11" i="1" s="1"/>
  <c r="D11" i="1" s="1"/>
  <c r="V32" i="1"/>
  <c r="W32" i="1" s="1"/>
  <c r="V4" i="1"/>
  <c r="W4" i="1" s="1"/>
  <c r="V6" i="1"/>
  <c r="W6" i="1" s="1"/>
  <c r="Q6" i="1" s="1"/>
  <c r="V7" i="1"/>
  <c r="W7" i="1" s="1"/>
  <c r="Q7" i="1" s="1"/>
  <c r="P7" i="1" s="1"/>
  <c r="D7" i="1" s="1"/>
  <c r="V9" i="1"/>
  <c r="W9" i="1" s="1"/>
  <c r="Q9" i="1" s="1"/>
  <c r="P9" i="1" s="1"/>
  <c r="D9" i="1" s="1"/>
  <c r="V13" i="1"/>
  <c r="W13" i="1" s="1"/>
  <c r="Q13" i="1" s="1"/>
  <c r="P13" i="1" s="1"/>
  <c r="D13" i="1" s="1"/>
  <c r="Q4" i="1" l="1"/>
  <c r="P4" i="1" s="1"/>
  <c r="D4" i="1" s="1"/>
  <c r="V5" i="1"/>
  <c r="W5" i="1" s="1"/>
  <c r="P6" i="1" l="1"/>
  <c r="D6" i="1" s="1"/>
  <c r="Q5" i="1"/>
  <c r="P5" i="1" s="1"/>
  <c r="D5" i="1" l="1"/>
  <c r="C13" i="8"/>
  <c r="C14" i="8"/>
</calcChain>
</file>

<file path=xl/sharedStrings.xml><?xml version="1.0" encoding="utf-8"?>
<sst xmlns="http://schemas.openxmlformats.org/spreadsheetml/2006/main" count="329" uniqueCount="105">
  <si>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</si>
  <si>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</si>
  <si>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</si>
  <si>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</si>
  <si>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</si>
  <si>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</si>
  <si>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</si>
  <si>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</si>
  <si>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</si>
  <si>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</si>
  <si>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</si>
  <si>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</si>
  <si>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</si>
  <si>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Μέσο</t>
  </si>
  <si>
    <t>URL</t>
  </si>
  <si>
    <t>Υπηρεσία</t>
  </si>
  <si>
    <t>Λήψη παραγγελιών ή/και παροχή πληροφοριών/βοήθειας</t>
  </si>
  <si>
    <t>Βλαβοληψία</t>
  </si>
  <si>
    <t>Στοιχεία μέσου</t>
  </si>
  <si>
    <t>Είδος κλήσης</t>
  </si>
  <si>
    <t>Αστική</t>
  </si>
  <si>
    <t>Υπεραστική</t>
  </si>
  <si>
    <t>Χρέωση με ΦΠΑ (€)</t>
  </si>
  <si>
    <t>H01</t>
  </si>
  <si>
    <t>H02</t>
  </si>
  <si>
    <t>Αριθμός Γραμμής</t>
  </si>
  <si>
    <t>Έτος</t>
  </si>
  <si>
    <t>Άλλη</t>
  </si>
  <si>
    <t>Εξάμηνο</t>
  </si>
  <si>
    <t>Μέσος χρόνος απόκρισης γραμμών υπηρεσιών εξυπηρέτησης τελικών χρηστών</t>
  </si>
  <si>
    <t>Χρόνος εντός του οποίου απαντάται το 95% των ταχύτερα απαντημένων κλήσεων</t>
  </si>
  <si>
    <t>H04</t>
  </si>
  <si>
    <t>H05</t>
  </si>
  <si>
    <t>H03</t>
  </si>
  <si>
    <t>Ημερ/νία έναρξης μετρήσεων</t>
  </si>
  <si>
    <t>Ημερ/νία λήξης μετρήσεων</t>
  </si>
  <si>
    <t>Υποβολή</t>
  </si>
  <si>
    <t>ΝΑΙ</t>
  </si>
  <si>
    <t>ΟΧΙ</t>
  </si>
  <si>
    <t>ΕΛΕΓΧΟΣ ΟΡΘΟΤΗΤΑΣ</t>
  </si>
  <si>
    <t>Είδος μέτρησης</t>
  </si>
  <si>
    <t>Include</t>
  </si>
  <si>
    <t>Ωράριο λειτουργίας</t>
  </si>
  <si>
    <t>ΠΑΝΕΛΛΑΔΙΚΑ</t>
  </si>
  <si>
    <t>KPIcode</t>
  </si>
  <si>
    <t>Operator</t>
  </si>
  <si>
    <t>MeasurementArea</t>
  </si>
  <si>
    <t>Service</t>
  </si>
  <si>
    <t>ServiceLine</t>
  </si>
  <si>
    <t>NoUse</t>
  </si>
  <si>
    <t>Notes</t>
  </si>
  <si>
    <t>LatestUpdate</t>
  </si>
  <si>
    <t>ServiceType</t>
  </si>
  <si>
    <t>ServiceValue</t>
  </si>
  <si>
    <t>ServiceCost</t>
  </si>
  <si>
    <t>WorkingHours</t>
  </si>
  <si>
    <t>NotAnsweredCallsPercentage</t>
  </si>
  <si>
    <t>BillErrorsComplains</t>
  </si>
  <si>
    <t>PercentageOfComplainsServed</t>
  </si>
  <si>
    <t>ΕΛΕΓΧΟΣ ΟΡΘΟΤΗΤΑΣ ΔΠ H01:</t>
  </si>
  <si>
    <t>ΕΛΕΓΧΟΣ ΟΡΘΟΤΗΤΑΣ ΔΠ H02:</t>
  </si>
  <si>
    <t>ΕΛΕΓΧΟΣ ΟΡΘΟΤΗΤΑΣ ΔΠ H03:</t>
  </si>
  <si>
    <t>ΕΛΕΓΧΟΣ ΟΡΘΟΤΗΤΑΣ ΔΠ H04:</t>
  </si>
  <si>
    <t>ΕΛΕΓΧΟΣ ΟΡΘΟΤΗΤΑΣ ΔΠ H05:</t>
  </si>
  <si>
    <t>Πάροχος (εκτός λίστας):</t>
  </si>
  <si>
    <r>
      <t xml:space="preserve">Άλλη Υπηρεσία
</t>
    </r>
    <r>
      <rPr>
        <b/>
        <sz val="9"/>
        <color rgb="FFC00000"/>
        <rFont val="Calibri"/>
        <family val="2"/>
        <charset val="161"/>
        <scheme val="minor"/>
      </rPr>
      <t>(Συμπληρώνεται μόνο αν επιλεγεί 'Άλλη' στις Βασικές υπηρεσίες)</t>
    </r>
  </si>
  <si>
    <t>Σφάλματα</t>
  </si>
  <si>
    <r>
      <t xml:space="preserve">Ποσοστό αναπάντητων κλήσεων  (%)
</t>
    </r>
    <r>
      <rPr>
        <b/>
        <sz val="9"/>
        <color rgb="FFC00000"/>
        <rFont val="Calibri"/>
        <family val="2"/>
        <charset val="161"/>
        <scheme val="minor"/>
      </rPr>
      <t>(αριθμητική τιμή με 2 δεκαδικά)</t>
    </r>
  </si>
  <si>
    <r>
      <t xml:space="preserve">Ημερ/νία τελευταίας ενημέρωσης
</t>
    </r>
    <r>
      <rPr>
        <b/>
        <sz val="9"/>
        <color rgb="FFC00000"/>
        <rFont val="Calibri"/>
        <family val="2"/>
        <charset val="161"/>
        <scheme val="minor"/>
      </rPr>
      <t>(μορφή ΗΗ/ΜΜ/ΕΕΕΕ)</t>
    </r>
  </si>
  <si>
    <r>
      <t xml:space="preserve">Μέσος χρόνος απόκρισης γραμμών υπηρεσιών εξυπηρέτησης τελικών χρηστών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</si>
  <si>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r>
      <t xml:space="preserve">Χρόνος εντός του οποίου απαντάται το 95% των ταχύτερα απαντημένων κλήσεων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</si>
  <si>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Time50</t>
  </si>
  <si>
    <t>Time95</t>
  </si>
  <si>
    <r>
      <t xml:space="preserve">Ποσοστό εξυπηρέτησης παραπόνων τελικών χρηστών (%)
</t>
    </r>
    <r>
      <rPr>
        <b/>
        <sz val="9"/>
        <color rgb="FFC00000"/>
        <rFont val="Calibri"/>
        <family val="2"/>
        <charset val="161"/>
        <scheme val="minor"/>
      </rPr>
      <t>(αριθμητική τιμή με 2 δεκαδικά)</t>
    </r>
  </si>
  <si>
    <r>
      <t xml:space="preserve">Ποσοστό παραπόνων ορθότητας λογαριασμού (%)
</t>
    </r>
    <r>
      <rPr>
        <b/>
        <sz val="9"/>
        <color rgb="FFC00000"/>
        <rFont val="Calibri"/>
        <family val="2"/>
        <charset val="161"/>
        <scheme val="minor"/>
      </rPr>
      <t>(αριθμητική τιμή με 2 δεκαδικά)</t>
    </r>
  </si>
  <si>
    <t>Τηλέφωνο</t>
  </si>
  <si>
    <t>Fax</t>
  </si>
  <si>
    <t>Email</t>
  </si>
  <si>
    <t>Orchard_Measurement_Id</t>
  </si>
  <si>
    <t>Orchard_Route_Title</t>
  </si>
  <si>
    <t>ΠΕΡΙΟΧΗ</t>
  </si>
  <si>
    <r>
      <t xml:space="preserve">Βασικές Υπηρεσίες
</t>
    </r>
    <r>
      <rPr>
        <b/>
        <sz val="9"/>
        <color rgb="FFC00000"/>
        <rFont val="Calibri"/>
        <family val="2"/>
        <charset val="161"/>
        <scheme val="minor"/>
      </rPr>
      <t>(Αν αφεθεί κενό δεν απαιτείται συμπλήρωση των άλλων στοιχείων της γραμμής)</t>
    </r>
  </si>
  <si>
    <t>Στοιχεία Μέτρησης</t>
  </si>
  <si>
    <t>ΕΛΕΓΧΟΣ ΣΤΟΙΧΕΙΩΝ ΠΑΡΟΧΟΥ
ΚΑΙ ΠΕΡΙΟΔΟΥ ΜΕΤΡΗΣΗΣ:</t>
  </si>
  <si>
    <t>COSMOLINE</t>
  </si>
  <si>
    <t>COSMOTE</t>
  </si>
  <si>
    <t>CYTA</t>
  </si>
  <si>
    <t>FORTHNET</t>
  </si>
  <si>
    <t>VODAFONE</t>
  </si>
  <si>
    <t>WIND</t>
  </si>
  <si>
    <t>cytacc@hq.cyta.gr</t>
  </si>
  <si>
    <t>techsupport@hq.cyta.gr</t>
  </si>
  <si>
    <t>0,20€/κλήση από σταθερό Cyta, 0,25€/κλήση από κινητό Cyta</t>
  </si>
  <si>
    <t>Δευτέρα - Παρασκευή: 08:00-22:00, Σάββατο: 09:00-17:00 &amp; Κυριακή, Αργίες: κλειστό</t>
  </si>
  <si>
    <t>Ατελώς από Σταθερό Cyta - 0,25€/κλήση από Κινητό Cyta</t>
  </si>
  <si>
    <t>Ατελώς από Σταθερό Cyta - 0,36€/λεπτό από Kινητό Cyta</t>
  </si>
  <si>
    <t>-</t>
  </si>
  <si>
    <t>Ατελώς από Σταθερό Cyta  &amp; Κινητό Cyta</t>
  </si>
  <si>
    <t>Δευτέρα - Κυριακή &amp; αργίες: 00:00-24:00</t>
  </si>
  <si>
    <t>Ατελώς από Σταθερό Cyta - 0,37€/λεπτό από Kινητό Cyta</t>
  </si>
  <si>
    <t>Δευτέρα - Παρασκευή: 09:00-19:00</t>
  </si>
  <si>
    <t>Ενημέρωση ληξιπρόθεσμων οφειλών</t>
  </si>
  <si>
    <t>Λήψη παραγγελιών ή/και παροχή πληροφοριών/βοήθειας εταιρικών πελατών</t>
  </si>
  <si>
    <t>Βλαβοληψία εταιρικών πελατών</t>
  </si>
  <si>
    <t xml:space="preserve"> * Στους χρόνους συμπεριλαμβάνεται ο χρόνος του ηχογραφημένου μηνύματος (IVR) κατά το οποίο ενημερώνεται ο τελικός χρήστης για την επιλογή που πρέπει να πληκτρολογήσει προκειμένου να συνδεθεί με την αρμόδια υπηρεσία εξυπηρέτησης πελατών. Η διάρκεια των μηνυμάτων η οποία προσμετράται στον ανωτέρο χρόνο διαφοροποιείται ανά περίπτωση:  Λήψη Παραγγελιών/Πληροφορίες: 90sec, Βλαβοληψία: 20sec, Ενημέρωση Ληξιπρόθεσμων Οφειλών: 18sec, Εξυπηρέτηση Εταιρικών Πελατών: 33sec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</si>
</sst>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dd/mm/yyyy"/>
  </numFmts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theme="0" tint="-4.9989318521683403E-2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164" fontId="4" fillId="3" borderId="0" xfId="0" applyNumberFormat="1" applyFont="1" applyFill="1" applyBorder="1" applyAlignment="1">
      <alignment horizontal="left" vertical="top"/>
    </xf>
    <xf numFmtId="164" fontId="4" fillId="3" borderId="9" xfId="0" applyNumberFormat="1" applyFont="1" applyFill="1" applyBorder="1" applyAlignment="1">
      <alignment horizontal="left" vertical="top"/>
    </xf>
    <xf numFmtId="164" fontId="4" fillId="3" borderId="11" xfId="0" applyNumberFormat="1" applyFont="1" applyFill="1" applyBorder="1" applyAlignment="1">
      <alignment horizontal="left" vertical="top"/>
    </xf>
    <xf numFmtId="164" fontId="4" fillId="3" borderId="12" xfId="0" applyNumberFormat="1" applyFont="1" applyFill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3" borderId="15" xfId="0" applyFill="1" applyBorder="1" applyAlignment="1">
      <alignment horizontal="left" vertical="top"/>
    </xf>
    <xf numFmtId="0" fontId="2" fillId="2" borderId="3" xfId="0" applyFont="1" applyFill="1" applyBorder="1" applyAlignment="1">
      <alignment vertical="top" wrapText="1"/>
    </xf>
    <xf numFmtId="0" fontId="0" fillId="3" borderId="19" xfId="0" applyFill="1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4" xfId="0" applyBorder="1"/>
    <xf numFmtId="0" fontId="2" fillId="2" borderId="4" xfId="0" applyFont="1" applyFill="1" applyBorder="1" applyAlignment="1">
      <alignment vertical="top" wrapText="1"/>
    </xf>
    <xf numFmtId="0" fontId="2" fillId="2" borderId="23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49" fontId="0" fillId="3" borderId="6" xfId="0" applyNumberFormat="1" applyFill="1" applyBorder="1" applyAlignment="1">
      <alignment horizontal="left" vertical="top" wrapText="1"/>
    </xf>
    <xf numFmtId="49" fontId="0" fillId="3" borderId="8" xfId="0" applyNumberFormat="1" applyFill="1" applyBorder="1" applyAlignment="1">
      <alignment horizontal="left" vertical="top" wrapText="1"/>
    </xf>
    <xf numFmtId="0" fontId="0" fillId="0" borderId="28" xfId="0" applyBorder="1" applyAlignment="1">
      <alignment horizontal="center" vertical="center"/>
    </xf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164" fontId="4" fillId="3" borderId="0" xfId="0" applyNumberFormat="1" applyFont="1" applyFill="1" applyBorder="1" applyAlignment="1">
      <alignment horizontal="left" vertical="top"/>
    </xf>
    <xf numFmtId="164" fontId="4" fillId="3" borderId="12" xfId="0" applyNumberFormat="1" applyFont="1" applyFill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2" fillId="2" borderId="27" xfId="0" applyFont="1" applyFill="1" applyBorder="1" applyAlignment="1">
      <alignment horizontal="center" vertical="center" wrapText="1"/>
    </xf>
    <xf numFmtId="49" fontId="0" fillId="3" borderId="6" xfId="0" applyNumberFormat="1" applyFill="1" applyBorder="1" applyAlignment="1">
      <alignment horizontal="left" vertical="top"/>
    </xf>
    <xf numFmtId="0" fontId="0" fillId="3" borderId="6" xfId="0" applyNumberFormat="1" applyFill="1" applyBorder="1" applyAlignment="1">
      <alignment horizontal="left" vertical="top" wrapText="1"/>
    </xf>
    <xf numFmtId="0" fontId="0" fillId="3" borderId="6" xfId="0" applyNumberFormat="1" applyFill="1" applyBorder="1" applyAlignment="1">
      <alignment horizontal="left" vertical="top"/>
    </xf>
    <xf numFmtId="0" fontId="0" fillId="3" borderId="18" xfId="0" applyNumberFormat="1" applyFill="1" applyBorder="1" applyAlignment="1">
      <alignment horizontal="left" vertical="top"/>
    </xf>
    <xf numFmtId="0" fontId="2" fillId="2" borderId="29" xfId="0" applyFont="1" applyFill="1" applyBorder="1" applyAlignment="1">
      <alignment vertical="top"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right"/>
    </xf>
    <xf numFmtId="0" fontId="2" fillId="2" borderId="2" xfId="0" applyFont="1" applyFill="1" applyBorder="1" applyAlignment="1">
      <alignment horizontal="left" vertical="top" wrapText="1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 vertical="center"/>
    </xf>
    <xf numFmtId="0" fontId="0" fillId="5" borderId="4" xfId="0" applyFill="1" applyBorder="1"/>
    <xf numFmtId="0" fontId="2" fillId="5" borderId="23" xfId="0" applyFont="1" applyFill="1" applyBorder="1" applyAlignment="1">
      <alignment vertical="center" wrapText="1"/>
    </xf>
    <xf numFmtId="0" fontId="0" fillId="5" borderId="0" xfId="0" applyFill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4" fontId="0" fillId="4" borderId="6" xfId="0" applyNumberFormat="1" applyFill="1" applyBorder="1" applyAlignment="1" applyProtection="1">
      <alignment horizontal="left" vertical="top" wrapText="1"/>
      <protection locked="0"/>
    </xf>
    <xf numFmtId="164" fontId="0" fillId="4" borderId="4" xfId="0" applyNumberFormat="1" applyFill="1" applyBorder="1" applyAlignment="1" applyProtection="1">
      <alignment horizontal="left" vertical="top" wrapText="1"/>
      <protection locked="0"/>
    </xf>
    <xf numFmtId="164" fontId="0" fillId="4" borderId="5" xfId="0" applyNumberFormat="1" applyFill="1" applyBorder="1" applyAlignment="1" applyProtection="1">
      <alignment horizontal="left" vertical="top" wrapText="1"/>
      <protection locked="0"/>
    </xf>
    <xf numFmtId="1" fontId="0" fillId="0" borderId="4" xfId="0" applyNumberFormat="1" applyBorder="1" applyAlignment="1" applyProtection="1">
      <alignment horizontal="left" vertical="top"/>
      <protection locked="0"/>
    </xf>
    <xf numFmtId="0" fontId="0" fillId="0" borderId="3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" fontId="0" fillId="0" borderId="6" xfId="0" applyNumberFormat="1" applyFill="1" applyBorder="1" applyAlignment="1" applyProtection="1">
      <alignment horizontal="left" vertical="top"/>
      <protection locked="0"/>
    </xf>
    <xf numFmtId="4" fontId="0" fillId="0" borderId="4" xfId="0" applyNumberFormat="1" applyFill="1" applyBorder="1" applyAlignment="1" applyProtection="1">
      <alignment horizontal="left" vertical="top"/>
      <protection locked="0"/>
    </xf>
    <xf numFmtId="0" fontId="2" fillId="2" borderId="39" xfId="0" applyFont="1" applyFill="1" applyBorder="1" applyAlignment="1">
      <alignment horizontal="center" vertical="center" wrapText="1"/>
    </xf>
    <xf numFmtId="0" fontId="0" fillId="0" borderId="14" xfId="0" applyBorder="1" applyAlignment="1" applyProtection="1">
      <alignment horizontal="left" vertical="top"/>
    </xf>
    <xf numFmtId="0" fontId="2" fillId="5" borderId="0" xfId="0" applyFont="1" applyFill="1" applyBorder="1" applyAlignment="1">
      <alignment vertical="top" wrapText="1"/>
    </xf>
    <xf numFmtId="49" fontId="0" fillId="5" borderId="0" xfId="0" applyNumberFormat="1" applyFill="1" applyBorder="1" applyAlignment="1">
      <alignment horizontal="left" vertical="top"/>
    </xf>
    <xf numFmtId="49" fontId="4" fillId="5" borderId="0" xfId="0" applyNumberFormat="1" applyFont="1" applyFill="1" applyBorder="1" applyAlignment="1">
      <alignment horizontal="left" vertical="top"/>
    </xf>
    <xf numFmtId="0" fontId="0" fillId="5" borderId="0" xfId="0" applyFill="1" applyAlignment="1">
      <alignment horizontal="right"/>
    </xf>
    <xf numFmtId="1" fontId="0" fillId="3" borderId="6" xfId="0" applyNumberFormat="1" applyFont="1" applyFill="1" applyBorder="1" applyAlignment="1">
      <alignment horizontal="left" vertical="top"/>
    </xf>
    <xf numFmtId="0" fontId="0" fillId="3" borderId="18" xfId="0" applyNumberFormat="1" applyFill="1" applyBorder="1" applyAlignment="1">
      <alignment horizontal="left" vertical="top" wrapText="1"/>
    </xf>
    <xf numFmtId="1" fontId="0" fillId="3" borderId="18" xfId="0" applyNumberFormat="1" applyFont="1" applyFill="1" applyBorder="1" applyAlignment="1">
      <alignment horizontal="left" vertical="top"/>
    </xf>
    <xf numFmtId="0" fontId="0" fillId="0" borderId="34" xfId="0" applyBorder="1" applyAlignment="1">
      <alignment wrapText="1"/>
    </xf>
    <xf numFmtId="0" fontId="0" fillId="0" borderId="17" xfId="0" applyBorder="1" applyAlignment="1">
      <alignment vertical="top"/>
    </xf>
    <xf numFmtId="2" fontId="0" fillId="0" borderId="18" xfId="0" applyNumberFormat="1" applyBorder="1" applyAlignment="1" applyProtection="1">
      <alignment horizontal="right" vertical="top"/>
      <protection locked="0"/>
    </xf>
    <xf numFmtId="2" fontId="0" fillId="0" borderId="18" xfId="0" applyNumberFormat="1" applyBorder="1" applyAlignment="1" applyProtection="1">
      <alignment horizontal="left" vertical="top"/>
      <protection locked="0"/>
    </xf>
    <xf numFmtId="164" fontId="0" fillId="0" borderId="4" xfId="0" applyNumberFormat="1" applyBorder="1" applyAlignment="1" applyProtection="1">
      <alignment horizontal="left" vertical="top"/>
      <protection locked="0"/>
    </xf>
    <xf numFmtId="0" fontId="0" fillId="0" borderId="4" xfId="0" applyBorder="1" applyProtection="1">
      <protection locked="0"/>
    </xf>
    <xf numFmtId="0" fontId="0" fillId="0" borderId="24" xfId="0" applyFont="1" applyFill="1" applyBorder="1" applyAlignment="1" applyProtection="1">
      <alignment horizontal="center" vertical="center" wrapText="1"/>
      <protection locked="0"/>
    </xf>
    <xf numFmtId="49" fontId="0" fillId="3" borderId="18" xfId="0" applyNumberFormat="1" applyFill="1" applyBorder="1" applyAlignment="1">
      <alignment horizontal="left" vertical="top"/>
    </xf>
    <xf numFmtId="165" fontId="0" fillId="0" borderId="14" xfId="0" applyNumberFormat="1" applyBorder="1" applyAlignment="1" applyProtection="1">
      <alignment horizontal="left" vertical="top"/>
      <protection locked="0"/>
    </xf>
    <xf numFmtId="0" fontId="0" fillId="4" borderId="6" xfId="0" applyNumberFormat="1" applyFill="1" applyBorder="1" applyAlignment="1" applyProtection="1">
      <alignment horizontal="left" vertical="top" wrapText="1"/>
      <protection locked="0"/>
    </xf>
    <xf numFmtId="0" fontId="0" fillId="4" borderId="7" xfId="0" applyNumberFormat="1" applyFill="1" applyBorder="1" applyAlignment="1" applyProtection="1">
      <alignment horizontal="left" vertical="top" wrapText="1"/>
      <protection locked="0"/>
    </xf>
    <xf numFmtId="0" fontId="0" fillId="4" borderId="8" xfId="0" applyNumberFormat="1" applyFill="1" applyBorder="1" applyAlignment="1" applyProtection="1">
      <alignment horizontal="left" vertical="top" wrapText="1"/>
      <protection locked="0"/>
    </xf>
    <xf numFmtId="0" fontId="0" fillId="0" borderId="34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37" xfId="0" applyBorder="1" applyAlignment="1">
      <alignment vertical="top" wrapText="1"/>
    </xf>
    <xf numFmtId="1" fontId="0" fillId="0" borderId="14" xfId="0" applyNumberFormat="1" applyBorder="1" applyAlignment="1" applyProtection="1">
      <alignment horizontal="right"/>
      <protection locked="0"/>
    </xf>
    <xf numFmtId="1" fontId="0" fillId="0" borderId="6" xfId="0" applyNumberFormat="1" applyBorder="1" applyAlignment="1" applyProtection="1">
      <alignment horizontal="right" wrapText="1"/>
      <protection locked="0"/>
    </xf>
    <xf numFmtId="1" fontId="0" fillId="0" borderId="4" xfId="0" applyNumberFormat="1" applyBorder="1" applyAlignment="1" applyProtection="1">
      <alignment horizontal="right" wrapText="1"/>
      <protection locked="0"/>
    </xf>
    <xf numFmtId="1" fontId="0" fillId="0" borderId="5" xfId="0" applyNumberFormat="1" applyBorder="1" applyAlignment="1" applyProtection="1">
      <alignment horizontal="right" wrapText="1"/>
      <protection locked="0"/>
    </xf>
    <xf numFmtId="0" fontId="0" fillId="0" borderId="17" xfId="0" applyBorder="1" applyAlignment="1">
      <alignment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horizontal="left" vertical="top" wrapText="1"/>
    </xf>
    <xf numFmtId="4" fontId="0" fillId="0" borderId="40" xfId="0" applyNumberFormat="1" applyFill="1" applyBorder="1" applyAlignment="1">
      <alignment horizontal="left" vertical="top"/>
    </xf>
    <xf numFmtId="4" fontId="0" fillId="0" borderId="4" xfId="0" applyNumberFormat="1" applyFill="1" applyBorder="1" applyAlignment="1">
      <alignment horizontal="left" vertical="top"/>
    </xf>
    <xf numFmtId="0" fontId="0" fillId="0" borderId="0" xfId="0" applyBorder="1"/>
    <xf numFmtId="1" fontId="0" fillId="3" borderId="6" xfId="0" applyNumberFormat="1" applyFill="1" applyBorder="1" applyAlignment="1">
      <alignment horizontal="left" vertical="top" wrapText="1"/>
    </xf>
    <xf numFmtId="0" fontId="0" fillId="3" borderId="40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49" fontId="0" fillId="0" borderId="16" xfId="0" applyNumberFormat="1" applyBorder="1" applyAlignment="1" applyProtection="1">
      <alignment horizontal="left" vertical="top" wrapText="1"/>
      <protection locked="0"/>
    </xf>
    <xf numFmtId="49" fontId="4" fillId="3" borderId="10" xfId="0" applyNumberFormat="1" applyFont="1" applyFill="1" applyBorder="1" applyAlignment="1">
      <alignment horizontal="left" vertical="top" wrapText="1"/>
    </xf>
    <xf numFmtId="49" fontId="0" fillId="0" borderId="30" xfId="0" applyNumberFormat="1" applyFill="1" applyBorder="1" applyAlignment="1" applyProtection="1">
      <alignment horizontal="left" vertical="top" wrapText="1"/>
      <protection locked="0"/>
    </xf>
    <xf numFmtId="49" fontId="0" fillId="0" borderId="4" xfId="0" applyNumberFormat="1" applyFill="1" applyBorder="1" applyAlignment="1" applyProtection="1">
      <alignment horizontal="left" vertical="top" wrapText="1"/>
      <protection locked="0"/>
    </xf>
    <xf numFmtId="49" fontId="0" fillId="0" borderId="5" xfId="0" applyNumberFormat="1" applyFill="1" applyBorder="1" applyAlignment="1" applyProtection="1">
      <alignment horizontal="left" vertical="top" wrapText="1"/>
      <protection locked="0"/>
    </xf>
    <xf numFmtId="49" fontId="0" fillId="0" borderId="4" xfId="0" applyNumberFormat="1" applyBorder="1" applyAlignment="1" applyProtection="1">
      <alignment horizontal="right" vertical="top" wrapText="1"/>
      <protection locked="0"/>
    </xf>
    <xf numFmtId="49" fontId="0" fillId="0" borderId="5" xfId="0" applyNumberFormat="1" applyBorder="1" applyAlignment="1" applyProtection="1">
      <alignment horizontal="right" vertical="top" wrapText="1"/>
      <protection locked="0"/>
    </xf>
    <xf numFmtId="49" fontId="0" fillId="4" borderId="6" xfId="0" applyNumberFormat="1" applyFill="1" applyBorder="1" applyAlignment="1" applyProtection="1">
      <alignment horizontal="left" vertical="top" wrapText="1"/>
      <protection locked="0"/>
    </xf>
    <xf numFmtId="49" fontId="0" fillId="4" borderId="4" xfId="0" applyNumberFormat="1" applyFill="1" applyBorder="1" applyAlignment="1" applyProtection="1">
      <alignment horizontal="left" vertical="top" wrapText="1"/>
      <protection locked="0"/>
    </xf>
    <xf numFmtId="49" fontId="0" fillId="4" borderId="5" xfId="0" applyNumberFormat="1" applyFill="1" applyBorder="1" applyAlignment="1" applyProtection="1">
      <alignment horizontal="left" vertical="top" wrapText="1"/>
      <protection locked="0"/>
    </xf>
    <xf numFmtId="49" fontId="0" fillId="0" borderId="4" xfId="0" applyNumberFormat="1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4" fillId="3" borderId="31" xfId="0" applyFont="1" applyFill="1" applyBorder="1" applyAlignment="1">
      <alignment horizontal="left" vertical="top" wrapText="1"/>
    </xf>
    <xf numFmtId="0" fontId="4" fillId="3" borderId="32" xfId="0" applyFont="1" applyFill="1" applyBorder="1" applyAlignment="1">
      <alignment horizontal="left" vertical="top" wrapText="1"/>
    </xf>
    <xf numFmtId="49" fontId="0" fillId="0" borderId="21" xfId="0" applyNumberFormat="1" applyBorder="1" applyAlignment="1" applyProtection="1">
      <alignment horizontal="left" vertical="top" wrapText="1"/>
      <protection locked="0"/>
    </xf>
    <xf numFmtId="2" fontId="0" fillId="3" borderId="22" xfId="0" applyNumberFormat="1" applyFill="1" applyBorder="1" applyAlignment="1">
      <alignment horizontal="left" vertical="top"/>
    </xf>
    <xf numFmtId="0" fontId="0" fillId="0" borderId="6" xfId="0" applyNumberFormat="1" applyBorder="1" applyAlignment="1" applyProtection="1">
      <alignment horizontal="left" vertical="top" wrapText="1"/>
      <protection locked="0"/>
    </xf>
    <xf numFmtId="0" fontId="0" fillId="0" borderId="4" xfId="0" applyNumberFormat="1" applyBorder="1" applyAlignment="1" applyProtection="1">
      <alignment horizontal="left" vertical="top" wrapText="1"/>
      <protection locked="0"/>
    </xf>
    <xf numFmtId="0" fontId="0" fillId="0" borderId="5" xfId="0" applyNumberFormat="1" applyBorder="1" applyAlignment="1" applyProtection="1">
      <alignment horizontal="left" vertical="top" wrapText="1"/>
      <protection locked="0"/>
    </xf>
  </cellXfs>
  <cellStyles count="3">
    <cellStyle name="Normal 2" xfId="1"/>
    <cellStyle name="Κανονικό" xfId="0" builtinId="0"/>
    <cellStyle name="Κανονικό 2" xfId="2"/>
  </cellStyles>
  <dxfs count="21">
    <dxf>
      <font>
        <color rgb="FFC00000"/>
      </font>
      <fill>
        <patternFill patternType="solid">
          <fgColor rgb="FFF09A9A"/>
          <bgColor rgb="FFFFCCCC"/>
        </patternFill>
      </fill>
    </dxf>
    <dxf>
      <font>
        <color rgb="FFC00000"/>
      </font>
      <fill>
        <patternFill patternType="solid">
          <fgColor rgb="FFF09A9A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C00000"/>
      </font>
      <fill>
        <patternFill patternType="solid">
          <fgColor rgb="FFF09A9A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CC"/>
      <color rgb="FFF09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0</xdr:col>
      <xdr:colOff>3314700</xdr:colOff>
      <xdr:row>31</xdr:row>
      <xdr:rowOff>371474</xdr:rowOff>
    </xdr:to>
    <xdr:sp macro="" textlink="">
      <xdr:nvSpPr>
        <xdr:cNvPr id="2" name="TextBox 1"/>
        <xdr:cNvSpPr txBox="1"/>
      </xdr:nvSpPr>
      <xdr:spPr>
        <a:xfrm>
          <a:off x="0" y="1095375"/>
          <a:ext cx="3314700" cy="1140142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01</a:t>
          </a:r>
          <a:endParaRPr lang="el-GR" sz="1200" b="1" u="sng"/>
        </a:p>
        <a:p>
          <a:endParaRPr lang="el-GR" sz="1200"/>
        </a:p>
        <a:p>
          <a:r>
            <a:rPr lang="el-GR" sz="1200"/>
            <a:t>Διαθεσιμότητα και χρέωση υπηρεσιών εξυπηρέτησης τελικών χρηστών</a:t>
          </a:r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31</xdr:row>
      <xdr:rowOff>371475</xdr:rowOff>
    </xdr:to>
    <xdr:sp macro="" textlink="">
      <xdr:nvSpPr>
        <xdr:cNvPr id="2" name="TextBox 1"/>
        <xdr:cNvSpPr txBox="1"/>
      </xdr:nvSpPr>
      <xdr:spPr>
        <a:xfrm>
          <a:off x="0" y="571500"/>
          <a:ext cx="3314700" cy="114204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</a:t>
          </a:r>
          <a:r>
            <a:rPr lang="en-US" sz="1200" b="1" u="sng" baseline="0"/>
            <a:t>2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αναπάντητων κλήσεων ανά τηλεφωνική γραμμή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r>
            <a:rPr lang="en-US" sz="1200" baseline="0"/>
            <a:t>- </a:t>
          </a:r>
          <a:r>
            <a:rPr lang="el-GR" sz="1200" baseline="0"/>
            <a:t>Φαίνονται μόνο οι αριθμοί </a:t>
          </a:r>
          <a:r>
            <a:rPr lang="en-US" sz="1200" baseline="0"/>
            <a:t>T</a:t>
          </a:r>
          <a:r>
            <a:rPr lang="el-GR" sz="1200" baseline="0"/>
            <a:t>ηλεφώνου και Φαξ από το φύλλο </a:t>
          </a:r>
          <a:r>
            <a:rPr lang="en-US" sz="1200" baseline="0"/>
            <a:t>H01.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31</xdr:row>
      <xdr:rowOff>390525</xdr:rowOff>
    </xdr:to>
    <xdr:sp macro="" textlink="">
      <xdr:nvSpPr>
        <xdr:cNvPr id="2" name="TextBox 1"/>
        <xdr:cNvSpPr txBox="1"/>
      </xdr:nvSpPr>
      <xdr:spPr>
        <a:xfrm>
          <a:off x="0" y="762000"/>
          <a:ext cx="3314700" cy="119919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</a:t>
          </a:r>
          <a:r>
            <a:rPr lang="en-US" sz="1200" b="1" u="sng" baseline="0"/>
            <a:t>3</a:t>
          </a:r>
          <a:endParaRPr lang="el-GR" sz="1200" b="1" u="sng"/>
        </a:p>
        <a:p>
          <a:endParaRPr lang="el-GR" sz="1200"/>
        </a:p>
        <a:p>
          <a:r>
            <a:rPr lang="el-GR" sz="1200"/>
            <a:t>Μέσος χρόνος απόκρισης γραμμών υπηρεσιών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r>
            <a:rPr lang="en-US" sz="1200" baseline="0"/>
            <a:t>- </a:t>
          </a:r>
          <a:r>
            <a:rPr lang="el-GR" sz="1200" baseline="0"/>
            <a:t>Φαίνονται μόνο οι αριθμοί </a:t>
          </a:r>
          <a:r>
            <a:rPr lang="en-US" sz="1200" baseline="0"/>
            <a:t>T</a:t>
          </a:r>
          <a:r>
            <a:rPr lang="el-GR" sz="1200" baseline="0"/>
            <a:t>ηλεφώνου από το φύλλο </a:t>
          </a:r>
          <a:r>
            <a:rPr lang="en-US" sz="1200" baseline="0"/>
            <a:t>H01.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</xdr:row>
      <xdr:rowOff>2162175</xdr:rowOff>
    </xdr:to>
    <xdr:sp macro="" textlink="">
      <xdr:nvSpPr>
        <xdr:cNvPr id="3" name="TextBox 2"/>
        <xdr:cNvSpPr txBox="1"/>
      </xdr:nvSpPr>
      <xdr:spPr>
        <a:xfrm>
          <a:off x="0" y="581025"/>
          <a:ext cx="3314700" cy="2162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</a:t>
          </a:r>
          <a:r>
            <a:rPr lang="en-US" sz="1200" b="1" u="sng" baseline="0"/>
            <a:t>4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εξυπηρέτησης παραπόνων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</xdr:row>
      <xdr:rowOff>2162175</xdr:rowOff>
    </xdr:to>
    <xdr:sp macro="" textlink="">
      <xdr:nvSpPr>
        <xdr:cNvPr id="2" name="TextBox 1"/>
        <xdr:cNvSpPr txBox="1"/>
      </xdr:nvSpPr>
      <xdr:spPr>
        <a:xfrm>
          <a:off x="0" y="781050"/>
          <a:ext cx="3314700" cy="2162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</a:t>
          </a:r>
          <a:r>
            <a:rPr lang="en-US" sz="1200" b="1" u="sng" baseline="0"/>
            <a:t>5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παραπόνων ορθότητας λογαριασμού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E18"/>
  <sheetViews>
    <sheetView workbookViewId="0">
      <selection activeCell="C5" sqref="C5"/>
    </sheetView>
  </sheetViews>
  <sheetFormatPr defaultColWidth="0" defaultRowHeight="15" zeroHeight="1" x14ac:dyDescent="0.25"/>
  <cols>
    <col min="1" max="1" width="41" style="41" customWidth="1"/>
    <col min="2" max="2" width="14.85546875" style="41" customWidth="1"/>
    <col min="3" max="3" width="58.7109375" style="41" customWidth="1"/>
    <col min="4" max="4" width="19.42578125" style="41" hidden="1" customWidth="1"/>
    <col min="5" max="5" width="0" style="41" hidden="1" customWidth="1"/>
    <col min="6" max="16384" width="9.140625" style="41" hidden="1"/>
  </cols>
  <sheetData>
    <row r="1" spans="1:5" x14ac:dyDescent="0.25">
      <c r="A1" s="44"/>
      <c r="B1" s="44"/>
      <c r="C1" s="14" t="s">
        <v>82</v>
      </c>
    </row>
    <row r="2" spans="1:5" ht="22.5" customHeight="1" x14ac:dyDescent="0.25">
      <c r="A2" s="14" t="s">
        <v>8</v>
      </c>
      <c r="B2" s="14"/>
      <c r="C2" s="39" t="s">
        <v>86</v>
      </c>
    </row>
    <row r="3" spans="1:5" ht="24.75" customHeight="1" x14ac:dyDescent="0.25">
      <c r="A3" s="14" t="s">
        <v>64</v>
      </c>
      <c r="B3" s="14"/>
      <c r="C3" s="39"/>
    </row>
    <row r="4" spans="1:5" ht="22.5" hidden="1" customHeight="1" x14ac:dyDescent="0.25">
      <c r="A4" s="14" t="s">
        <v>8</v>
      </c>
      <c r="B4" s="14"/>
      <c r="C4" s="40" t="str">
        <f>IF(C2="",TEXT(C3,),C2)</f>
        <v>CYTA</v>
      </c>
    </row>
    <row r="5" spans="1:5" ht="22.5" customHeight="1" x14ac:dyDescent="0.25">
      <c r="A5" s="14" t="s">
        <v>0</v>
      </c>
      <c r="B5" s="14"/>
      <c r="C5" s="39" t="s">
        <v>7</v>
      </c>
    </row>
    <row r="6" spans="1:5" ht="22.5" customHeight="1" x14ac:dyDescent="0.25">
      <c r="A6" s="14" t="s">
        <v>26</v>
      </c>
      <c r="B6" s="14"/>
      <c r="C6" s="53">
        <v>2018</v>
      </c>
    </row>
    <row r="7" spans="1:5" ht="22.5" customHeight="1" x14ac:dyDescent="0.25">
      <c r="A7" s="14" t="s">
        <v>34</v>
      </c>
      <c r="B7" s="14"/>
      <c r="C7" s="71">
        <v>43101</v>
      </c>
    </row>
    <row r="8" spans="1:5" ht="22.5" customHeight="1" x14ac:dyDescent="0.25">
      <c r="A8" s="14" t="s">
        <v>35</v>
      </c>
      <c r="B8" s="14"/>
      <c r="C8" s="71">
        <v>43281</v>
      </c>
    </row>
    <row r="9" spans="1:5" ht="67.5" customHeight="1" x14ac:dyDescent="0.25">
      <c r="A9" s="14" t="s">
        <v>11</v>
      </c>
      <c r="B9" s="14"/>
      <c r="C9" s="72"/>
    </row>
    <row r="10" spans="1:5" x14ac:dyDescent="0.25"/>
    <row r="11" spans="1:5" ht="15.75" thickBot="1" x14ac:dyDescent="0.3"/>
    <row r="12" spans="1:5" ht="31.5" customHeight="1" thickBot="1" x14ac:dyDescent="0.3">
      <c r="A12" s="15" t="s">
        <v>83</v>
      </c>
      <c r="B12" s="16"/>
      <c r="C12" s="18" t="str">
        <f>IF(OR(C5="",C4="",C6="",C7="",C8=""),"ΤΑ ΣΤΟΙΧΕΙΑ ΔΕΝ ΕΙΝΑΙ ΠΛΗΡΗ","ΤΑ ΣΤΟΙΧΕΙΑ ΕΙΝΑΙ ΠΛΗΡΗ")</f>
        <v>ΤΑ ΣΤΟΙΧΕΙΑ ΕΙΝΑΙ ΠΛΗΡΗ</v>
      </c>
      <c r="E12" s="42"/>
    </row>
    <row r="13" spans="1:5" ht="31.5" customHeight="1" thickBot="1" x14ac:dyDescent="0.3">
      <c r="A13" s="45"/>
      <c r="B13" s="17" t="s">
        <v>36</v>
      </c>
      <c r="C13" s="18" t="str">
        <f>CONCATENATE(IF($B$14="ΝΑΙ",COUNTIF('H01'!P:P,"ΣΦΑΛΜΑ"),0)+IF(B15="ΝΑΙ",COUNTIF('H02'!M:M,"ΣΦΑΛΜΑ"),0)+COUNTIF('H03'!F:F,"ΣΦΑΛΜΑ")+COUNTIF('H04'!J:J,"ΣΦΑΛΜΑ")+COUNTIF('H05'!J:J,"ΣΦΑΛΜΑ")," ΣΦΑΛΜΑΤΑ")</f>
        <v>0 ΣΦΑΛΜΑΤΑ</v>
      </c>
    </row>
    <row r="14" spans="1:5" ht="15.75" thickBot="1" x14ac:dyDescent="0.3">
      <c r="A14" s="15" t="s">
        <v>59</v>
      </c>
      <c r="B14" s="73" t="s">
        <v>37</v>
      </c>
      <c r="C14" s="18" t="str">
        <f>IF(B14="ΟΧΙ","",IF(COUNTIF('H01'!P:P,"ΣΦΑΛΜΑ")=0,"ΤΑ ΣΤΟΙΧΕΙΑ ΕΙΝΑΙ ΟΡΘΑ","ΥΠΑΡΧΟΥΝ ΛΑΘΗ"))</f>
        <v>ΤΑ ΣΤΟΙΧΕΙΑ ΕΙΝΑΙ ΟΡΘΑ</v>
      </c>
      <c r="D14" s="43"/>
    </row>
    <row r="15" spans="1:5" ht="15.75" thickBot="1" x14ac:dyDescent="0.3">
      <c r="A15" s="15" t="s">
        <v>60</v>
      </c>
      <c r="B15" s="73" t="s">
        <v>37</v>
      </c>
      <c r="C15" s="18" t="str">
        <f>IF(B15="ΟΧΙ","",IF(COUNTIF('H02'!M:M,"ΣΦΑΛΜΑ")=0,"ΤΑ ΣΤΟΙΧΕΙΑ ΕΙΝΑΙ ΟΡΘΑ","ΥΠΑΡΧΟΥΝ ΛΑΘΗ"))</f>
        <v>ΤΑ ΣΤΟΙΧΕΙΑ ΕΙΝΑΙ ΟΡΘΑ</v>
      </c>
    </row>
    <row r="16" spans="1:5" ht="15.75" thickBot="1" x14ac:dyDescent="0.3">
      <c r="A16" s="15" t="s">
        <v>61</v>
      </c>
      <c r="B16" s="73" t="s">
        <v>37</v>
      </c>
      <c r="C16" s="18" t="str">
        <f>IF(B16="ΟΧΙ","",IF(COUNTIF('H03'!N:N,"ΣΦΑΛΜΑ")=0,"ΤΑ ΣΤΟΙΧΕΙΑ ΕΙΝΑΙ ΟΡΘΑ","ΥΠΑΡΧΟΥΝ ΛΑΘΗ"))</f>
        <v>ΤΑ ΣΤΟΙΧΕΙΑ ΕΙΝΑΙ ΟΡΘΑ</v>
      </c>
    </row>
    <row r="17" spans="1:3" ht="15.75" thickBot="1" x14ac:dyDescent="0.3">
      <c r="A17" s="15" t="s">
        <v>62</v>
      </c>
      <c r="B17" s="73" t="s">
        <v>37</v>
      </c>
      <c r="C17" s="18" t="str">
        <f>IF(B17="ΟΧΙ","",IF(COUNTIF('H04'!J3,"ΣΦΑΛΜΑ")=0,"ΤΑ ΣΤΟΙΧΕΙΑ ΕΙΝΑΙ ΟΡΘΑ","ΥΠΑΡΧΟΥΝ ΛΑΘΗ"))</f>
        <v>ΤΑ ΣΤΟΙΧΕΙΑ ΕΙΝΑΙ ΟΡΘΑ</v>
      </c>
    </row>
    <row r="18" spans="1:3" ht="15.75" thickBot="1" x14ac:dyDescent="0.3">
      <c r="A18" s="15" t="s">
        <v>63</v>
      </c>
      <c r="B18" s="73" t="s">
        <v>37</v>
      </c>
      <c r="C18" s="18" t="str">
        <f>IF(B18="ΟΧΙ","",IF(COUNTIF('H05'!J3,"ΣΦΑΛΜΑ")=0,"ΤΑ ΣΤΟΙΧΕΙΑ ΕΙΝΑΙ ΟΡΘΑ","ΥΠΑΡΧΟΥΝ ΛΑΘΗ"))</f>
        <v>ΤΑ ΣΤΟΙΧΕΙΑ ΕΙΝΑΙ ΟΡΘΑ</v>
      </c>
    </row>
  </sheetData>
  <sheetProtection algorithmName="SHA-512" hashValue="RchbRwmDI0BsKcISaFfDFpjF+t3p8mPXx4pF6LENkkDSRhogQ48tldtBHHtYCoMCQNr6fHqnWhAWEKKNdKj0Dw==" saltValue="D7n2vFg9kX6tc/WMLOxiaQ==" spinCount="100000" sheet="1" objects="1" scenarios="1" selectLockedCells="1"/>
  <conditionalFormatting sqref="C12:C13">
    <cfRule type="cellIs" dxfId="20" priority="17" operator="equal">
      <formula>"ΤΑ ΣΤΟΙΧΕΙΑ ΕΙΝΑΙ ΠΛΗΡΗ"</formula>
    </cfRule>
    <cfRule type="cellIs" dxfId="19" priority="18" operator="equal">
      <formula>"ΤΑ ΣΤΟΙΧΕΙΑ ΔΕΝ ΕΙΝΑΙ ΠΛΗΡΗ"</formula>
    </cfRule>
  </conditionalFormatting>
  <conditionalFormatting sqref="C14">
    <cfRule type="cellIs" dxfId="18" priority="15" operator="equal">
      <formula>"ΤΑ ΣΤΟΙΧΕΙΑ ΕΙΝΑΙ ΟΡΘΑ"</formula>
    </cfRule>
    <cfRule type="cellIs" dxfId="17" priority="16" operator="equal">
      <formula>"ΥΠΑΡΧΟΥΝ ΛΑΘΗ"</formula>
    </cfRule>
  </conditionalFormatting>
  <conditionalFormatting sqref="C15">
    <cfRule type="cellIs" dxfId="16" priority="13" operator="equal">
      <formula>"ΤΑ ΣΤΟΙΧΕΙΑ ΕΙΝΑΙ ΟΡΘΑ"</formula>
    </cfRule>
    <cfRule type="cellIs" dxfId="15" priority="14" operator="equal">
      <formula>"ΥΠΑΡΧΟΥΝ ΛΑΘΗ"</formula>
    </cfRule>
  </conditionalFormatting>
  <conditionalFormatting sqref="C16">
    <cfRule type="cellIs" dxfId="14" priority="11" operator="equal">
      <formula>"ΤΑ ΣΤΟΙΧΕΙΑ ΕΙΝΑΙ ΟΡΘΑ"</formula>
    </cfRule>
    <cfRule type="cellIs" dxfId="13" priority="12" operator="equal">
      <formula>"ΥΠΑΡΧΟΥΝ ΛΑΘΗ"</formula>
    </cfRule>
  </conditionalFormatting>
  <conditionalFormatting sqref="C17">
    <cfRule type="cellIs" dxfId="12" priority="9" operator="equal">
      <formula>"ΤΑ ΣΤΟΙΧΕΙΑ ΕΙΝΑΙ ΟΡΘΑ"</formula>
    </cfRule>
    <cfRule type="cellIs" dxfId="11" priority="10" operator="equal">
      <formula>"ΥΠΑΡΧΟΥΝ ΛΑΘΗ"</formula>
    </cfRule>
  </conditionalFormatting>
  <conditionalFormatting sqref="C18">
    <cfRule type="cellIs" dxfId="10" priority="7" operator="equal">
      <formula>"ΤΑ ΣΤΟΙΧΕΙΑ ΕΙΝΑΙ ΟΡΘΑ"</formula>
    </cfRule>
    <cfRule type="cellIs" dxfId="9" priority="8" operator="equal">
      <formula>"ΥΠΑΡΧΟΥΝ ΛΑΘΗ"</formula>
    </cfRule>
  </conditionalFormatting>
  <dataValidations count="4">
    <dataValidation type="list" allowBlank="1" showInputMessage="1" showErrorMessage="1" sqref="B14:B18">
      <formula1>Include</formula1>
    </dataValidation>
    <dataValidation type="whole" allowBlank="1" showInputMessage="1" showErrorMessage="1" sqref="C6">
      <formula1>1990</formula1>
      <formula2>2030</formula2>
    </dataValidation>
    <dataValidation type="list" allowBlank="1" showInputMessage="1" showErrorMessage="1" sqref="C5">
      <formula1>Period</formula1>
    </dataValidation>
    <dataValidation type="list" allowBlank="1" showInputMessage="1" showErrorMessage="1" sqref="C2">
      <formula1>Operators.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A1:W32"/>
  <sheetViews>
    <sheetView tabSelected="1" topLeftCell="A2" zoomScaleNormal="100" workbookViewId="0">
      <selection activeCell="G3" sqref="G3"/>
    </sheetView>
  </sheetViews>
  <sheetFormatPr defaultColWidth="0" defaultRowHeight="15" zeroHeight="1" x14ac:dyDescent="0.25"/>
  <cols>
    <col min="1" max="1" width="50" style="41" customWidth="1"/>
    <col min="2" max="2" width="23" style="41" hidden="1" customWidth="1"/>
    <col min="3" max="3" width="22.42578125" style="41" bestFit="1" customWidth="1"/>
    <col min="4" max="6" width="23" style="41" hidden="1" customWidth="1"/>
    <col min="7" max="7" width="30.42578125" style="41" customWidth="1"/>
    <col min="8" max="8" width="24.85546875" style="41" customWidth="1"/>
    <col min="9" max="9" width="39.28515625" style="41" hidden="1" customWidth="1"/>
    <col min="10" max="10" width="22.42578125" style="41" customWidth="1"/>
    <col min="11" max="11" width="31.140625" style="41" customWidth="1"/>
    <col min="12" max="12" width="23.28515625" style="46" bestFit="1" customWidth="1"/>
    <col min="13" max="13" width="23.28515625" style="46" customWidth="1"/>
    <col min="14" max="14" width="45" style="41" customWidth="1"/>
    <col min="15" max="15" width="7.140625" style="41" customWidth="1"/>
    <col min="16" max="16" width="13.140625" style="41" customWidth="1"/>
    <col min="17" max="17" width="75.140625" style="41" customWidth="1"/>
    <col min="18" max="16384" width="9.140625" style="41" hidden="1"/>
  </cols>
  <sheetData>
    <row r="1" spans="1:23" ht="15.75" hidden="1" thickBot="1" x14ac:dyDescent="0.3">
      <c r="A1" s="22" t="s">
        <v>44</v>
      </c>
      <c r="B1" s="22" t="s">
        <v>45</v>
      </c>
      <c r="C1" s="22" t="s">
        <v>51</v>
      </c>
      <c r="D1" s="13" t="s">
        <v>78</v>
      </c>
      <c r="E1" s="13" t="s">
        <v>79</v>
      </c>
      <c r="F1" s="13" t="s">
        <v>46</v>
      </c>
      <c r="G1" s="35" t="s">
        <v>49</v>
      </c>
      <c r="H1" s="35" t="s">
        <v>49</v>
      </c>
      <c r="I1" s="35" t="s">
        <v>47</v>
      </c>
      <c r="J1" s="35" t="s">
        <v>52</v>
      </c>
      <c r="K1" s="35" t="s">
        <v>53</v>
      </c>
      <c r="L1" s="36" t="s">
        <v>54</v>
      </c>
      <c r="M1" s="36" t="s">
        <v>55</v>
      </c>
      <c r="N1" s="35" t="s">
        <v>50</v>
      </c>
      <c r="P1" s="22" t="s">
        <v>49</v>
      </c>
      <c r="Q1" s="22" t="s">
        <v>49</v>
      </c>
    </row>
    <row r="2" spans="1:23" ht="69" customHeight="1" thickBot="1" x14ac:dyDescent="0.3">
      <c r="A2" s="2" t="s">
        <v>12</v>
      </c>
      <c r="B2" s="3" t="s">
        <v>8</v>
      </c>
      <c r="C2" s="3" t="s">
        <v>68</v>
      </c>
      <c r="D2" s="25"/>
      <c r="E2" s="25"/>
      <c r="F2" s="25" t="s">
        <v>80</v>
      </c>
      <c r="G2" s="3" t="s">
        <v>81</v>
      </c>
      <c r="H2" s="3" t="s">
        <v>65</v>
      </c>
      <c r="I2" s="3" t="s">
        <v>15</v>
      </c>
      <c r="J2" s="3" t="s">
        <v>13</v>
      </c>
      <c r="K2" s="3" t="s">
        <v>18</v>
      </c>
      <c r="L2" s="25" t="s">
        <v>22</v>
      </c>
      <c r="M2" s="34" t="s">
        <v>42</v>
      </c>
      <c r="N2" s="10" t="s">
        <v>11</v>
      </c>
      <c r="P2" s="29" t="s">
        <v>39</v>
      </c>
      <c r="Q2" s="29" t="s">
        <v>66</v>
      </c>
    </row>
    <row r="3" spans="1:23" ht="30" customHeight="1" thickTop="1" x14ac:dyDescent="0.25">
      <c r="A3" s="9" t="s">
        <v>23</v>
      </c>
      <c r="B3" s="8" t="str">
        <f>ΓΕΝΙΚΑ!C4</f>
        <v>CYTA</v>
      </c>
      <c r="C3" s="75">
        <v>42916</v>
      </c>
      <c r="D3" s="92">
        <f>IF(P3="",IF(ΓΕΝΙΚΑ!$B$14="ΝΑΙ",15300,""),"")</f>
        <v>15300</v>
      </c>
      <c r="E3" s="31" t="str">
        <f>IF(ΓΕΝΙΚΑ!$B$14="ΝΑΙ","ΠΑΝΕΛΛΑΔΙΚΑ","")</f>
        <v>ΠΑΝΕΛΛΑΔΙΚΑ</v>
      </c>
      <c r="F3" s="93" t="s">
        <v>43</v>
      </c>
      <c r="G3" s="50" t="s">
        <v>16</v>
      </c>
      <c r="H3" s="76"/>
      <c r="I3" s="19" t="str">
        <f>IF(G3="","",IF(G3="Άλλη",H3,G3))</f>
        <v>Λήψη παραγγελιών ή/και παροχή πληροφοριών/βοήθειας</v>
      </c>
      <c r="J3" s="102" t="s">
        <v>75</v>
      </c>
      <c r="K3" s="111">
        <v>13877</v>
      </c>
      <c r="L3" s="105" t="s">
        <v>92</v>
      </c>
      <c r="M3" s="97" t="s">
        <v>93</v>
      </c>
      <c r="N3" s="95"/>
      <c r="P3" s="48" t="str">
        <f>IF(Q3="","","ΣΦΑΛΜΑ")</f>
        <v/>
      </c>
      <c r="Q3" s="67" t="str">
        <f t="shared" ref="Q3:Q10" si="0">IF(G3="","",CONCATENATE(IF(AND(FALSE,W3&lt;&gt;0),"Σφάλμα ημερομηνίας",""),IF(I3="","    |   Πρέπει να επιλεγεί υπηρεσία",""),IF(J3="","   |   Πρέπει να επιλεγεί μέσο",""),IF(K3="","   |   Πρέπει να αναγραφούν τα στοιχεία μέσου",""),IF(L3="","   |   Πρέπει να αναγραφεί η χρέωση του μέσου",""),IF(M3="","   |   Πρέπει να αναγραφεί ωράριο λειτουργίας",""), IF(AND(ISNUMBER(K3)=FALSE,OR(J3="Τηλέφωνο",J3="Fax")),"  |  Τα στοιχεία μέσου (αριθμός τηλεφώνου ή fax) πρέπει να είναι αριθμός","")))</f>
        <v/>
      </c>
      <c r="R3" s="41" t="str">
        <f>TEXT($C$3,"ηη/ΜΜ/εεεε")</f>
        <v>30/06/2017</v>
      </c>
      <c r="S3" s="41">
        <f>VALUE(LEFT(R3,2))</f>
        <v>30</v>
      </c>
      <c r="T3" s="41">
        <f>VALUE(MID(R3,4,2))</f>
        <v>6</v>
      </c>
      <c r="U3" s="41">
        <f>VALUE(RIGHT(R3,4))</f>
        <v>2017</v>
      </c>
      <c r="V3" s="41">
        <f>IF(LEN((R3)=10),0,1)+IF(AND(S3&gt;0,S3&lt;32),0,1)+IF(AND(T3&gt;0,T3&lt;13),0,1)+IF(AND(U3&gt;2000,U3&lt;2030),0,1)</f>
        <v>0</v>
      </c>
      <c r="W3" s="41">
        <f>IF(ISERR(V3),1,V3)</f>
        <v>0</v>
      </c>
    </row>
    <row r="4" spans="1:23" ht="30" customHeight="1" x14ac:dyDescent="0.25">
      <c r="A4" s="5" t="str">
        <f t="shared" ref="A4:C32" si="1">A$3</f>
        <v>H01</v>
      </c>
      <c r="B4" s="4" t="str">
        <f t="shared" si="1"/>
        <v>CYTA</v>
      </c>
      <c r="C4" s="4">
        <f>C$3</f>
        <v>42916</v>
      </c>
      <c r="D4" s="92">
        <f>IF(AND(G4&lt;&gt;"",P4=""),IF(ΓΕΝΙΚΑ!$B$14="ΝΑΙ",15300,""),"")</f>
        <v>15300</v>
      </c>
      <c r="E4" s="31" t="str">
        <f>IF(ΓΕΝΙΚΑ!$B$14="ΝΑΙ","ΠΑΝΕΛΛΑΔΙΚΑ","")</f>
        <v>ΠΑΝΕΛΛΑΔΙΚΑ</v>
      </c>
      <c r="F4" s="94" t="s">
        <v>43</v>
      </c>
      <c r="G4" s="51" t="s">
        <v>16</v>
      </c>
      <c r="H4" s="77"/>
      <c r="I4" s="19" t="str">
        <f>IF(G4="","",IF(G4="Άλλη",H4,G4))</f>
        <v>Λήψη παραγγελιών ή/και παροχή πληροφοριών/βοήθειας</v>
      </c>
      <c r="J4" s="103" t="s">
        <v>75</v>
      </c>
      <c r="K4" s="112">
        <v>2155013877</v>
      </c>
      <c r="L4" s="105" t="s">
        <v>94</v>
      </c>
      <c r="M4" s="97" t="s">
        <v>93</v>
      </c>
      <c r="N4" s="87">
        <f>N$3</f>
        <v>0</v>
      </c>
      <c r="P4" s="48" t="str">
        <f t="shared" ref="P4:P32" si="2">IF(Q4="","","ΣΦΑΛΜΑ")</f>
        <v/>
      </c>
      <c r="Q4" s="67" t="str">
        <f t="shared" si="0"/>
        <v/>
      </c>
      <c r="R4" s="41" t="str">
        <f t="shared" ref="R4:R32" si="3">TEXT($C$3,"ηη/ΜΜ/εεεε")</f>
        <v>30/06/2017</v>
      </c>
      <c r="S4" s="41">
        <f t="shared" ref="S4:S32" si="4">VALUE(LEFT(R4,2))</f>
        <v>30</v>
      </c>
      <c r="T4" s="41">
        <f t="shared" ref="T4:T32" si="5">VALUE(MID(R4,4,2))</f>
        <v>6</v>
      </c>
      <c r="U4" s="41">
        <f t="shared" ref="U4:U32" si="6">VALUE(RIGHT(R4,4))</f>
        <v>2017</v>
      </c>
      <c r="V4" s="41">
        <f>IF(LEN((R4)=10),0,1)+IF(AND(S4&gt;0,S4&lt;32),0,1)+IF(AND(T4&gt;0,T4&lt;13),0,1)+IF(AND(U4&gt;2000,U4&lt;2030),0,1)</f>
        <v>0</v>
      </c>
      <c r="W4" s="41">
        <f>IF(ISERR(V4),1,V4)</f>
        <v>0</v>
      </c>
    </row>
    <row r="5" spans="1:23" ht="30" customHeight="1" x14ac:dyDescent="0.25">
      <c r="A5" s="5" t="str">
        <f t="shared" si="1"/>
        <v>H01</v>
      </c>
      <c r="B5" s="4" t="str">
        <f t="shared" si="1"/>
        <v>CYTA</v>
      </c>
      <c r="C5" s="4">
        <f>C$3</f>
        <v>42916</v>
      </c>
      <c r="D5" s="92">
        <f>IF(AND(G5&lt;&gt;"",P5=""),IF(ΓΕΝΙΚΑ!$B$14="ΝΑΙ",15300,""),"")</f>
        <v>15300</v>
      </c>
      <c r="E5" s="31" t="str">
        <f>IF(ΓΕΝΙΚΑ!$B$14="ΝΑΙ","ΠΑΝΕΛΛΑΔΙΚΑ","")</f>
        <v>ΠΑΝΕΛΛΑΔΙΚΑ</v>
      </c>
      <c r="F5" s="94" t="s">
        <v>43</v>
      </c>
      <c r="G5" s="51" t="s">
        <v>16</v>
      </c>
      <c r="H5" s="77"/>
      <c r="I5" s="19" t="str">
        <f t="shared" ref="I5:I31" si="7">IF(G5="","",IF(G5="Άλλη",H5,G5))</f>
        <v>Λήψη παραγγελιών ή/και παροχή πληροφοριών/βοήθειας</v>
      </c>
      <c r="J5" s="103" t="s">
        <v>76</v>
      </c>
      <c r="K5" s="112">
        <v>2155555900</v>
      </c>
      <c r="L5" s="105" t="s">
        <v>95</v>
      </c>
      <c r="M5" s="97" t="s">
        <v>93</v>
      </c>
      <c r="N5" s="87">
        <f t="shared" ref="N5:N32" si="8">N$3</f>
        <v>0</v>
      </c>
      <c r="P5" s="48" t="str">
        <f t="shared" si="2"/>
        <v/>
      </c>
      <c r="Q5" s="67" t="str">
        <f t="shared" si="0"/>
        <v/>
      </c>
      <c r="R5" s="41" t="str">
        <f t="shared" si="3"/>
        <v>30/06/2017</v>
      </c>
      <c r="S5" s="41">
        <f t="shared" si="4"/>
        <v>30</v>
      </c>
      <c r="T5" s="41">
        <f t="shared" si="5"/>
        <v>6</v>
      </c>
      <c r="U5" s="41">
        <f t="shared" si="6"/>
        <v>2017</v>
      </c>
      <c r="V5" s="41">
        <f t="shared" ref="V5:V32" si="9">IF(LEN((R5)=10),0,1)+IF(AND(S5&gt;0,S5&lt;32),0,1)+IF(AND(T5&gt;0,T5&lt;13),0,1)+IF(AND(U5&gt;2000,U5&lt;2030),0,1)</f>
        <v>0</v>
      </c>
      <c r="W5" s="41">
        <f t="shared" ref="W5:W32" si="10">IF(ISERR(V5),1,V5)</f>
        <v>0</v>
      </c>
    </row>
    <row r="6" spans="1:23" ht="30" customHeight="1" x14ac:dyDescent="0.25">
      <c r="A6" s="5" t="str">
        <f t="shared" si="1"/>
        <v>H01</v>
      </c>
      <c r="B6" s="4" t="str">
        <f t="shared" si="1"/>
        <v>CYTA</v>
      </c>
      <c r="C6" s="4">
        <f>C$3</f>
        <v>42916</v>
      </c>
      <c r="D6" s="92">
        <f>IF(AND(G6&lt;&gt;"",P6=""),IF(ΓΕΝΙΚΑ!$B$14="ΝΑΙ",15300,""),"")</f>
        <v>15300</v>
      </c>
      <c r="E6" s="31" t="str">
        <f>IF(ΓΕΝΙΚΑ!$B$14="ΝΑΙ","ΠΑΝΕΛΛΑΔΙΚΑ","")</f>
        <v>ΠΑΝΕΛΛΑΔΙΚΑ</v>
      </c>
      <c r="F6" s="94" t="s">
        <v>43</v>
      </c>
      <c r="G6" s="51" t="s">
        <v>16</v>
      </c>
      <c r="H6" s="77"/>
      <c r="I6" s="19" t="str">
        <f t="shared" si="7"/>
        <v>Λήψη παραγγελιών ή/και παροχή πληροφοριών/βοήθειας</v>
      </c>
      <c r="J6" s="103" t="s">
        <v>77</v>
      </c>
      <c r="K6" s="112" t="s">
        <v>90</v>
      </c>
      <c r="L6" s="105" t="s">
        <v>96</v>
      </c>
      <c r="M6" s="97" t="s">
        <v>93</v>
      </c>
      <c r="N6" s="87">
        <f t="shared" si="8"/>
        <v>0</v>
      </c>
      <c r="P6" s="48" t="str">
        <f t="shared" si="2"/>
        <v/>
      </c>
      <c r="Q6" s="67" t="str">
        <f t="shared" si="0"/>
        <v/>
      </c>
      <c r="R6" s="41" t="str">
        <f t="shared" si="3"/>
        <v>30/06/2017</v>
      </c>
      <c r="S6" s="41">
        <f t="shared" si="4"/>
        <v>30</v>
      </c>
      <c r="T6" s="41">
        <f t="shared" si="5"/>
        <v>6</v>
      </c>
      <c r="U6" s="41">
        <f t="shared" si="6"/>
        <v>2017</v>
      </c>
      <c r="V6" s="41">
        <f t="shared" si="9"/>
        <v>0</v>
      </c>
      <c r="W6" s="41">
        <f t="shared" si="10"/>
        <v>0</v>
      </c>
    </row>
    <row r="7" spans="1:23" ht="30" customHeight="1" x14ac:dyDescent="0.25">
      <c r="A7" s="5" t="str">
        <f t="shared" si="1"/>
        <v>H01</v>
      </c>
      <c r="B7" s="4" t="str">
        <f t="shared" si="1"/>
        <v>CYTA</v>
      </c>
      <c r="C7" s="4">
        <f t="shared" si="1"/>
        <v>42916</v>
      </c>
      <c r="D7" s="92">
        <f>IF(AND(G7&lt;&gt;"",P7=""),IF(ΓΕΝΙΚΑ!$B$14="ΝΑΙ",15300,""),"")</f>
        <v>15300</v>
      </c>
      <c r="E7" s="31" t="str">
        <f>IF(ΓΕΝΙΚΑ!$B$14="ΝΑΙ","ΠΑΝΕΛΛΑΔΙΚΑ","")</f>
        <v>ΠΑΝΕΛΛΑΔΙΚΑ</v>
      </c>
      <c r="F7" s="94" t="s">
        <v>43</v>
      </c>
      <c r="G7" s="51" t="s">
        <v>17</v>
      </c>
      <c r="H7" s="77"/>
      <c r="I7" s="19" t="str">
        <f t="shared" si="7"/>
        <v>Βλαβοληψία</v>
      </c>
      <c r="J7" s="103" t="s">
        <v>75</v>
      </c>
      <c r="K7" s="111">
        <v>13811</v>
      </c>
      <c r="L7" s="105" t="s">
        <v>97</v>
      </c>
      <c r="M7" s="98" t="s">
        <v>98</v>
      </c>
      <c r="N7" s="87">
        <f t="shared" si="8"/>
        <v>0</v>
      </c>
      <c r="P7" s="48" t="str">
        <f t="shared" si="2"/>
        <v/>
      </c>
      <c r="Q7" s="67" t="str">
        <f t="shared" si="0"/>
        <v/>
      </c>
      <c r="R7" s="41" t="str">
        <f t="shared" si="3"/>
        <v>30/06/2017</v>
      </c>
      <c r="S7" s="41">
        <f t="shared" si="4"/>
        <v>30</v>
      </c>
      <c r="T7" s="41">
        <f t="shared" si="5"/>
        <v>6</v>
      </c>
      <c r="U7" s="41">
        <f t="shared" si="6"/>
        <v>2017</v>
      </c>
      <c r="V7" s="41">
        <f t="shared" si="9"/>
        <v>0</v>
      </c>
      <c r="W7" s="41">
        <f t="shared" si="10"/>
        <v>0</v>
      </c>
    </row>
    <row r="8" spans="1:23" ht="30" customHeight="1" x14ac:dyDescent="0.25">
      <c r="A8" s="5" t="str">
        <f t="shared" si="1"/>
        <v>H01</v>
      </c>
      <c r="B8" s="4" t="str">
        <f t="shared" si="1"/>
        <v>CYTA</v>
      </c>
      <c r="C8" s="4">
        <f>C$3</f>
        <v>42916</v>
      </c>
      <c r="D8" s="92">
        <f>IF(AND(G8&lt;&gt;"",P8=""),IF(ΓΕΝΙΚΑ!$B$14="ΝΑΙ",15300,""),"")</f>
        <v>15300</v>
      </c>
      <c r="E8" s="31" t="str">
        <f>IF(ΓΕΝΙΚΑ!$B$14="ΝΑΙ","ΠΑΝΕΛΛΑΔΙΚΑ","")</f>
        <v>ΠΑΝΕΛΛΑΔΙΚΑ</v>
      </c>
      <c r="F8" s="94" t="s">
        <v>43</v>
      </c>
      <c r="G8" s="51" t="s">
        <v>17</v>
      </c>
      <c r="H8" s="77"/>
      <c r="I8" s="19" t="str">
        <f t="shared" si="7"/>
        <v>Βλαβοληψία</v>
      </c>
      <c r="J8" s="103" t="s">
        <v>75</v>
      </c>
      <c r="K8" s="112">
        <v>2155013811</v>
      </c>
      <c r="L8" s="105" t="s">
        <v>99</v>
      </c>
      <c r="M8" s="98" t="s">
        <v>98</v>
      </c>
      <c r="N8" s="87">
        <f t="shared" si="8"/>
        <v>0</v>
      </c>
      <c r="P8" s="48" t="str">
        <f t="shared" si="2"/>
        <v/>
      </c>
      <c r="Q8" s="67" t="str">
        <f t="shared" si="0"/>
        <v/>
      </c>
      <c r="R8" s="41" t="str">
        <f t="shared" si="3"/>
        <v>30/06/2017</v>
      </c>
      <c r="S8" s="41">
        <f t="shared" si="4"/>
        <v>30</v>
      </c>
      <c r="T8" s="41">
        <f t="shared" si="5"/>
        <v>6</v>
      </c>
      <c r="U8" s="41">
        <f t="shared" si="6"/>
        <v>2017</v>
      </c>
      <c r="V8" s="41">
        <f t="shared" si="9"/>
        <v>0</v>
      </c>
      <c r="W8" s="41">
        <f t="shared" si="10"/>
        <v>0</v>
      </c>
    </row>
    <row r="9" spans="1:23" ht="30" customHeight="1" x14ac:dyDescent="0.25">
      <c r="A9" s="5" t="str">
        <f t="shared" si="1"/>
        <v>H01</v>
      </c>
      <c r="B9" s="4" t="str">
        <f t="shared" si="1"/>
        <v>CYTA</v>
      </c>
      <c r="C9" s="4">
        <f t="shared" si="1"/>
        <v>42916</v>
      </c>
      <c r="D9" s="92">
        <f>IF(AND(G9&lt;&gt;"",P9=""),IF(ΓΕΝΙΚΑ!$B$14="ΝΑΙ",15300,""),"")</f>
        <v>15300</v>
      </c>
      <c r="E9" s="31" t="str">
        <f>IF(ΓΕΝΙΚΑ!$B$14="ΝΑΙ","ΠΑΝΕΛΛΑΔΙΚΑ","")</f>
        <v>ΠΑΝΕΛΛΑΔΙΚΑ</v>
      </c>
      <c r="F9" s="94" t="s">
        <v>43</v>
      </c>
      <c r="G9" s="51" t="s">
        <v>17</v>
      </c>
      <c r="H9" s="77"/>
      <c r="I9" s="19" t="str">
        <f t="shared" si="7"/>
        <v>Βλαβοληψία</v>
      </c>
      <c r="J9" s="103" t="s">
        <v>77</v>
      </c>
      <c r="K9" s="112" t="s">
        <v>91</v>
      </c>
      <c r="L9" s="105" t="s">
        <v>96</v>
      </c>
      <c r="M9" s="98" t="s">
        <v>98</v>
      </c>
      <c r="N9" s="87">
        <f t="shared" si="8"/>
        <v>0</v>
      </c>
      <c r="P9" s="48" t="str">
        <f t="shared" si="2"/>
        <v/>
      </c>
      <c r="Q9" s="67" t="str">
        <f t="shared" si="0"/>
        <v/>
      </c>
      <c r="R9" s="41" t="str">
        <f t="shared" si="3"/>
        <v>30/06/2017</v>
      </c>
      <c r="S9" s="41">
        <f t="shared" si="4"/>
        <v>30</v>
      </c>
      <c r="T9" s="41">
        <f t="shared" si="5"/>
        <v>6</v>
      </c>
      <c r="U9" s="41">
        <f t="shared" si="6"/>
        <v>2017</v>
      </c>
      <c r="V9" s="41">
        <f t="shared" si="9"/>
        <v>0</v>
      </c>
      <c r="W9" s="41">
        <f t="shared" si="10"/>
        <v>0</v>
      </c>
    </row>
    <row r="10" spans="1:23" ht="30" customHeight="1" x14ac:dyDescent="0.25">
      <c r="A10" s="5" t="str">
        <f t="shared" si="1"/>
        <v>H01</v>
      </c>
      <c r="B10" s="4" t="str">
        <f t="shared" si="1"/>
        <v>CYTA</v>
      </c>
      <c r="C10" s="4">
        <f t="shared" si="1"/>
        <v>42916</v>
      </c>
      <c r="D10" s="92">
        <f>IF(AND(G10&lt;&gt;"",P10=""),IF(ΓΕΝΙΚΑ!$B$14="ΝΑΙ",15300,""),"")</f>
        <v>15300</v>
      </c>
      <c r="E10" s="31" t="str">
        <f>IF(ΓΕΝΙΚΑ!$B$14="ΝΑΙ","ΠΑΝΕΛΛΑΔΙΚΑ","")</f>
        <v>ΠΑΝΕΛΛΑΔΙΚΑ</v>
      </c>
      <c r="F10" s="94" t="s">
        <v>43</v>
      </c>
      <c r="G10" s="51" t="s">
        <v>27</v>
      </c>
      <c r="H10" s="77" t="s">
        <v>101</v>
      </c>
      <c r="I10" s="19" t="str">
        <f t="shared" si="7"/>
        <v>Ενημέρωση ληξιπρόθεσμων οφειλών</v>
      </c>
      <c r="J10" s="103" t="s">
        <v>75</v>
      </c>
      <c r="K10" s="112">
        <v>2155005015</v>
      </c>
      <c r="L10" s="105" t="s">
        <v>99</v>
      </c>
      <c r="M10" s="98" t="s">
        <v>100</v>
      </c>
      <c r="N10" s="87">
        <f t="shared" si="8"/>
        <v>0</v>
      </c>
      <c r="P10" s="48" t="str">
        <f t="shared" si="2"/>
        <v/>
      </c>
      <c r="Q10" s="67" t="str">
        <f t="shared" si="0"/>
        <v/>
      </c>
      <c r="R10" s="41" t="str">
        <f t="shared" si="3"/>
        <v>30/06/2017</v>
      </c>
      <c r="S10" s="41">
        <f t="shared" si="4"/>
        <v>30</v>
      </c>
      <c r="T10" s="41">
        <f t="shared" si="5"/>
        <v>6</v>
      </c>
      <c r="U10" s="41">
        <f t="shared" si="6"/>
        <v>2017</v>
      </c>
      <c r="V10" s="41">
        <f t="shared" si="9"/>
        <v>0</v>
      </c>
      <c r="W10" s="41">
        <f t="shared" si="10"/>
        <v>0</v>
      </c>
    </row>
    <row r="11" spans="1:23" ht="30" customHeight="1" x14ac:dyDescent="0.25">
      <c r="A11" s="5" t="str">
        <f t="shared" si="1"/>
        <v>H01</v>
      </c>
      <c r="B11" s="4" t="str">
        <f t="shared" si="1"/>
        <v>CYTA</v>
      </c>
      <c r="C11" s="4">
        <f t="shared" si="1"/>
        <v>42916</v>
      </c>
      <c r="D11" s="92">
        <f>IF(AND(G11&lt;&gt;"",P11=""),IF(ΓΕΝΙΚΑ!$B$14="ΝΑΙ",15300,""),"")</f>
        <v>15300</v>
      </c>
      <c r="E11" s="31" t="str">
        <f>IF(ΓΕΝΙΚΑ!$B$14="ΝΑΙ","ΠΑΝΕΛΛΑΔΙΚΑ","")</f>
        <v>ΠΑΝΕΛΛΑΔΙΚΑ</v>
      </c>
      <c r="F11" s="94" t="s">
        <v>43</v>
      </c>
      <c r="G11" s="51" t="s">
        <v>27</v>
      </c>
      <c r="H11" s="77" t="s">
        <v>102</v>
      </c>
      <c r="I11" s="19" t="str">
        <f t="shared" si="7"/>
        <v>Λήψη παραγγελιών ή/και παροχή πληροφοριών/βοήθειας εταιρικών πελατών</v>
      </c>
      <c r="J11" s="103" t="s">
        <v>75</v>
      </c>
      <c r="K11" s="112">
        <v>13878</v>
      </c>
      <c r="L11" s="105" t="s">
        <v>94</v>
      </c>
      <c r="M11" s="97" t="s">
        <v>93</v>
      </c>
      <c r="N11" s="87">
        <f t="shared" si="8"/>
        <v>0</v>
      </c>
      <c r="P11" s="48" t="str">
        <f t="shared" si="2"/>
        <v/>
      </c>
      <c r="Q11" s="67" t="str">
        <f t="shared" ref="Q11:Q32" si="11">IF(G11="","",CONCATENATE(IF(AND(FALSE,W11&lt;&gt;0),"Σφάλμα ημερομηνίας",""),IF(I11="","    |   Πρέπει να επιλεγεί υπηρεσία",""),IF(J11="","   |   Πρέπει να επιλεγεί μέσο",""),IF(K11="","   |   Πρέπει να αναγραφούν τα στοιχεία μέσου",""),IF(L11="","   |   Πρέπει να αναγραφεί η χρέωση του μέσου",""),IF(M11="","   |   Πρέπει να αναγραφεί ωράριο λειτουργίας",""), IF(AND(ISNUMBER(K11)=FALSE,OR(J11="Τηλέφωνο",J11="Fax")),"  |  Τα στοιχεία μέσου (αριθμός τηλεφώνου ή fax) πρέπει να είναι αριθμός","")))</f>
        <v/>
      </c>
      <c r="R11" s="41" t="str">
        <f t="shared" si="3"/>
        <v>30/06/2017</v>
      </c>
      <c r="S11" s="41">
        <f t="shared" si="4"/>
        <v>30</v>
      </c>
      <c r="T11" s="41">
        <f t="shared" si="5"/>
        <v>6</v>
      </c>
      <c r="U11" s="41">
        <f t="shared" si="6"/>
        <v>2017</v>
      </c>
      <c r="V11" s="41">
        <f t="shared" si="9"/>
        <v>0</v>
      </c>
      <c r="W11" s="41">
        <f t="shared" si="10"/>
        <v>0</v>
      </c>
    </row>
    <row r="12" spans="1:23" ht="63.75" customHeight="1" x14ac:dyDescent="0.25">
      <c r="A12" s="5" t="str">
        <f t="shared" si="1"/>
        <v>H01</v>
      </c>
      <c r="B12" s="4" t="str">
        <f t="shared" si="1"/>
        <v>CYTA</v>
      </c>
      <c r="C12" s="4">
        <f t="shared" si="1"/>
        <v>42916</v>
      </c>
      <c r="D12" s="92">
        <f>IF(AND(G12&lt;&gt;"",P12=""),IF(ΓΕΝΙΚΑ!$B$14="ΝΑΙ",15300,""),"")</f>
        <v>15300</v>
      </c>
      <c r="E12" s="31" t="str">
        <f>IF(ΓΕΝΙΚΑ!$B$14="ΝΑΙ","ΠΑΝΕΛΛΑΔΙΚΑ","")</f>
        <v>ΠΑΝΕΛΛΑΔΙΚΑ</v>
      </c>
      <c r="F12" s="94" t="s">
        <v>43</v>
      </c>
      <c r="G12" s="51" t="s">
        <v>27</v>
      </c>
      <c r="H12" s="77" t="s">
        <v>102</v>
      </c>
      <c r="I12" s="19" t="str">
        <f t="shared" si="7"/>
        <v>Λήψη παραγγελιών ή/και παροχή πληροφοριών/βοήθειας εταιρικών πελατών</v>
      </c>
      <c r="J12" s="103" t="s">
        <v>75</v>
      </c>
      <c r="K12" s="112">
        <v>2155013878</v>
      </c>
      <c r="L12" s="105" t="s">
        <v>99</v>
      </c>
      <c r="M12" s="97" t="s">
        <v>93</v>
      </c>
      <c r="N12" s="87">
        <f t="shared" si="8"/>
        <v>0</v>
      </c>
      <c r="P12" s="48" t="str">
        <f t="shared" si="2"/>
        <v/>
      </c>
      <c r="Q12" s="67" t="str">
        <f t="shared" si="11"/>
        <v/>
      </c>
      <c r="R12" s="41" t="str">
        <f t="shared" si="3"/>
        <v>30/06/2017</v>
      </c>
      <c r="S12" s="41">
        <f t="shared" si="4"/>
        <v>30</v>
      </c>
      <c r="T12" s="41">
        <f t="shared" si="5"/>
        <v>6</v>
      </c>
      <c r="U12" s="41">
        <f t="shared" si="6"/>
        <v>2017</v>
      </c>
      <c r="V12" s="41">
        <f t="shared" si="9"/>
        <v>0</v>
      </c>
      <c r="W12" s="41">
        <f t="shared" si="10"/>
        <v>0</v>
      </c>
    </row>
    <row r="13" spans="1:23" ht="30" customHeight="1" x14ac:dyDescent="0.25">
      <c r="A13" s="5" t="str">
        <f t="shared" si="1"/>
        <v>H01</v>
      </c>
      <c r="B13" s="4" t="str">
        <f t="shared" si="1"/>
        <v>CYTA</v>
      </c>
      <c r="C13" s="4">
        <f t="shared" si="1"/>
        <v>42916</v>
      </c>
      <c r="D13" s="92">
        <f>IF(AND(G13&lt;&gt;"",P13=""),IF(ΓΕΝΙΚΑ!$B$14="ΝΑΙ",15300,""),"")</f>
        <v>15300</v>
      </c>
      <c r="E13" s="31" t="str">
        <f>IF(ΓΕΝΙΚΑ!$B$14="ΝΑΙ","ΠΑΝΕΛΛΑΔΙΚΑ","")</f>
        <v>ΠΑΝΕΛΛΑΔΙΚΑ</v>
      </c>
      <c r="F13" s="94" t="s">
        <v>43</v>
      </c>
      <c r="G13" s="51" t="s">
        <v>27</v>
      </c>
      <c r="H13" s="77" t="s">
        <v>103</v>
      </c>
      <c r="I13" s="19" t="str">
        <f t="shared" si="7"/>
        <v>Βλαβοληψία εταιρικών πελατών</v>
      </c>
      <c r="J13" s="103" t="s">
        <v>75</v>
      </c>
      <c r="K13" s="112">
        <v>13878</v>
      </c>
      <c r="L13" s="105" t="s">
        <v>94</v>
      </c>
      <c r="M13" s="98" t="s">
        <v>98</v>
      </c>
      <c r="N13" s="87">
        <f t="shared" si="8"/>
        <v>0</v>
      </c>
      <c r="P13" s="48" t="str">
        <f t="shared" si="2"/>
        <v/>
      </c>
      <c r="Q13" s="67" t="str">
        <f t="shared" si="11"/>
        <v/>
      </c>
      <c r="R13" s="41" t="str">
        <f t="shared" si="3"/>
        <v>30/06/2017</v>
      </c>
      <c r="S13" s="41">
        <f t="shared" si="4"/>
        <v>30</v>
      </c>
      <c r="T13" s="41">
        <f t="shared" si="5"/>
        <v>6</v>
      </c>
      <c r="U13" s="41">
        <f t="shared" si="6"/>
        <v>2017</v>
      </c>
      <c r="V13" s="41">
        <f t="shared" si="9"/>
        <v>0</v>
      </c>
      <c r="W13" s="41">
        <f t="shared" si="10"/>
        <v>0</v>
      </c>
    </row>
    <row r="14" spans="1:23" ht="30" customHeight="1" x14ac:dyDescent="0.25">
      <c r="A14" s="5" t="str">
        <f t="shared" si="1"/>
        <v>H01</v>
      </c>
      <c r="B14" s="4" t="str">
        <f t="shared" si="1"/>
        <v>CYTA</v>
      </c>
      <c r="C14" s="4">
        <f t="shared" si="1"/>
        <v>42916</v>
      </c>
      <c r="D14" s="92">
        <f>IF(AND(G14&lt;&gt;"",P14=""),IF(ΓΕΝΙΚΑ!$B$14="ΝΑΙ",15300,""),"")</f>
        <v>15300</v>
      </c>
      <c r="E14" s="31" t="str">
        <f>IF(ΓΕΝΙΚΑ!$B$14="ΝΑΙ","ΠΑΝΕΛΛΑΔΙΚΑ","")</f>
        <v>ΠΑΝΕΛΛΑΔΙΚΑ</v>
      </c>
      <c r="F14" s="94" t="s">
        <v>43</v>
      </c>
      <c r="G14" s="51" t="s">
        <v>27</v>
      </c>
      <c r="H14" s="77" t="s">
        <v>103</v>
      </c>
      <c r="I14" s="19" t="str">
        <f t="shared" si="7"/>
        <v>Βλαβοληψία εταιρικών πελατών</v>
      </c>
      <c r="J14" s="103" t="s">
        <v>75</v>
      </c>
      <c r="K14" s="112">
        <v>2155013878</v>
      </c>
      <c r="L14" s="105" t="s">
        <v>99</v>
      </c>
      <c r="M14" s="98" t="s">
        <v>98</v>
      </c>
      <c r="N14" s="87">
        <f t="shared" si="8"/>
        <v>0</v>
      </c>
      <c r="P14" s="48" t="str">
        <f t="shared" si="2"/>
        <v/>
      </c>
      <c r="Q14" s="67" t="str">
        <f t="shared" si="11"/>
        <v/>
      </c>
      <c r="R14" s="41" t="str">
        <f t="shared" si="3"/>
        <v>30/06/2017</v>
      </c>
      <c r="S14" s="41">
        <f t="shared" si="4"/>
        <v>30</v>
      </c>
      <c r="T14" s="41">
        <f t="shared" si="5"/>
        <v>6</v>
      </c>
      <c r="U14" s="41">
        <f t="shared" si="6"/>
        <v>2017</v>
      </c>
      <c r="V14" s="41">
        <f t="shared" si="9"/>
        <v>0</v>
      </c>
      <c r="W14" s="41">
        <f t="shared" si="10"/>
        <v>0</v>
      </c>
    </row>
    <row r="15" spans="1:23" ht="30" customHeight="1" x14ac:dyDescent="0.25">
      <c r="A15" s="5" t="str">
        <f t="shared" si="1"/>
        <v>H01</v>
      </c>
      <c r="B15" s="4" t="str">
        <f t="shared" si="1"/>
        <v>CYTA</v>
      </c>
      <c r="C15" s="4">
        <f t="shared" si="1"/>
        <v>42916</v>
      </c>
      <c r="D15" s="92" t="str">
        <f>IF(AND(G15&lt;&gt;"",P15=""),IF(ΓΕΝΙΚΑ!$B$14="ΝΑΙ",15300,""),"")</f>
        <v/>
      </c>
      <c r="E15" s="31" t="str">
        <f>IF(ΓΕΝΙΚΑ!$B$14="ΝΑΙ","ΠΑΝΕΛΛΑΔΙΚΑ","")</f>
        <v>ΠΑΝΕΛΛΑΔΙΚΑ</v>
      </c>
      <c r="F15" s="94" t="s">
        <v>43</v>
      </c>
      <c r="G15" s="51"/>
      <c r="H15" s="77"/>
      <c r="I15" s="19" t="str">
        <f t="shared" si="7"/>
        <v/>
      </c>
      <c r="J15" s="103"/>
      <c r="K15" s="112"/>
      <c r="L15" s="100"/>
      <c r="M15" s="98"/>
      <c r="N15" s="87">
        <f t="shared" si="8"/>
        <v>0</v>
      </c>
      <c r="P15" s="48" t="str">
        <f t="shared" si="2"/>
        <v/>
      </c>
      <c r="Q15" s="67" t="str">
        <f t="shared" si="11"/>
        <v/>
      </c>
      <c r="R15" s="41" t="str">
        <f t="shared" si="3"/>
        <v>30/06/2017</v>
      </c>
      <c r="S15" s="41">
        <f t="shared" si="4"/>
        <v>30</v>
      </c>
      <c r="T15" s="41">
        <f t="shared" si="5"/>
        <v>6</v>
      </c>
      <c r="U15" s="41">
        <f t="shared" si="6"/>
        <v>2017</v>
      </c>
      <c r="V15" s="41">
        <f t="shared" si="9"/>
        <v>0</v>
      </c>
      <c r="W15" s="41">
        <f t="shared" si="10"/>
        <v>0</v>
      </c>
    </row>
    <row r="16" spans="1:23" ht="30" customHeight="1" x14ac:dyDescent="0.25">
      <c r="A16" s="5" t="str">
        <f t="shared" si="1"/>
        <v>H01</v>
      </c>
      <c r="B16" s="4" t="str">
        <f t="shared" si="1"/>
        <v>CYTA</v>
      </c>
      <c r="C16" s="4">
        <f t="shared" si="1"/>
        <v>42916</v>
      </c>
      <c r="D16" s="92" t="str">
        <f>IF(AND(G16&lt;&gt;"",P16=""),IF(ΓΕΝΙΚΑ!$B$14="ΝΑΙ",15300,""),"")</f>
        <v/>
      </c>
      <c r="E16" s="31" t="str">
        <f>IF(ΓΕΝΙΚΑ!$B$14="ΝΑΙ","ΠΑΝΕΛΛΑΔΙΚΑ","")</f>
        <v>ΠΑΝΕΛΛΑΔΙΚΑ</v>
      </c>
      <c r="F16" s="94" t="s">
        <v>43</v>
      </c>
      <c r="G16" s="51"/>
      <c r="H16" s="77"/>
      <c r="I16" s="19" t="str">
        <f t="shared" si="7"/>
        <v/>
      </c>
      <c r="J16" s="103"/>
      <c r="K16" s="112"/>
      <c r="L16" s="100"/>
      <c r="M16" s="98"/>
      <c r="N16" s="87">
        <f t="shared" si="8"/>
        <v>0</v>
      </c>
      <c r="P16" s="48" t="str">
        <f t="shared" si="2"/>
        <v/>
      </c>
      <c r="Q16" s="67" t="str">
        <f t="shared" si="11"/>
        <v/>
      </c>
      <c r="R16" s="41" t="str">
        <f t="shared" si="3"/>
        <v>30/06/2017</v>
      </c>
      <c r="S16" s="41">
        <f t="shared" si="4"/>
        <v>30</v>
      </c>
      <c r="T16" s="41">
        <f t="shared" si="5"/>
        <v>6</v>
      </c>
      <c r="U16" s="41">
        <f t="shared" si="6"/>
        <v>2017</v>
      </c>
      <c r="V16" s="41">
        <f t="shared" si="9"/>
        <v>0</v>
      </c>
      <c r="W16" s="41">
        <f t="shared" si="10"/>
        <v>0</v>
      </c>
    </row>
    <row r="17" spans="1:23" ht="30" customHeight="1" x14ac:dyDescent="0.25">
      <c r="A17" s="5" t="str">
        <f t="shared" si="1"/>
        <v>H01</v>
      </c>
      <c r="B17" s="4" t="str">
        <f t="shared" si="1"/>
        <v>CYTA</v>
      </c>
      <c r="C17" s="4">
        <f t="shared" si="1"/>
        <v>42916</v>
      </c>
      <c r="D17" s="92" t="str">
        <f>IF(AND(G17&lt;&gt;"",P17=""),IF(ΓΕΝΙΚΑ!$B$14="ΝΑΙ",15300,""),"")</f>
        <v/>
      </c>
      <c r="E17" s="31" t="str">
        <f>IF(ΓΕΝΙΚΑ!$B$14="ΝΑΙ","ΠΑΝΕΛΛΑΔΙΚΑ","")</f>
        <v>ΠΑΝΕΛΛΑΔΙΚΑ</v>
      </c>
      <c r="F17" s="94" t="s">
        <v>43</v>
      </c>
      <c r="G17" s="51"/>
      <c r="H17" s="77"/>
      <c r="I17" s="19" t="str">
        <f t="shared" si="7"/>
        <v/>
      </c>
      <c r="J17" s="103"/>
      <c r="K17" s="112"/>
      <c r="L17" s="100"/>
      <c r="M17" s="98"/>
      <c r="N17" s="87">
        <f t="shared" si="8"/>
        <v>0</v>
      </c>
      <c r="P17" s="48" t="str">
        <f t="shared" si="2"/>
        <v/>
      </c>
      <c r="Q17" s="67" t="str">
        <f t="shared" si="11"/>
        <v/>
      </c>
      <c r="R17" s="41" t="str">
        <f t="shared" si="3"/>
        <v>30/06/2017</v>
      </c>
      <c r="S17" s="41">
        <f t="shared" si="4"/>
        <v>30</v>
      </c>
      <c r="T17" s="41">
        <f t="shared" si="5"/>
        <v>6</v>
      </c>
      <c r="U17" s="41">
        <f t="shared" si="6"/>
        <v>2017</v>
      </c>
      <c r="V17" s="41">
        <f t="shared" si="9"/>
        <v>0</v>
      </c>
      <c r="W17" s="41">
        <f t="shared" si="10"/>
        <v>0</v>
      </c>
    </row>
    <row r="18" spans="1:23" ht="30" customHeight="1" x14ac:dyDescent="0.25">
      <c r="A18" s="5"/>
      <c r="B18" s="26"/>
      <c r="C18" s="26"/>
      <c r="D18" s="92" t="str">
        <f>IF(AND(G18&lt;&gt;"",P18=""),IF(ΓΕΝΙΚΑ!$B$14="ΝΑΙ",15300,""),"")</f>
        <v/>
      </c>
      <c r="E18" s="31" t="str">
        <f>IF(ΓΕΝΙΚΑ!$B$14="ΝΑΙ","ΠΑΝΕΛΛΑΔΙΚΑ","")</f>
        <v>ΠΑΝΕΛΛΑΔΙΚΑ</v>
      </c>
      <c r="F18" s="94" t="s">
        <v>43</v>
      </c>
      <c r="G18" s="51"/>
      <c r="H18" s="77"/>
      <c r="I18" s="19" t="str">
        <f t="shared" si="7"/>
        <v/>
      </c>
      <c r="J18" s="103"/>
      <c r="K18" s="112"/>
      <c r="L18" s="100"/>
      <c r="M18" s="98"/>
      <c r="N18" s="87">
        <f t="shared" si="8"/>
        <v>0</v>
      </c>
      <c r="P18" s="48" t="str">
        <f t="shared" si="2"/>
        <v/>
      </c>
      <c r="Q18" s="67" t="str">
        <f t="shared" si="11"/>
        <v/>
      </c>
      <c r="R18" s="41" t="str">
        <f t="shared" si="3"/>
        <v>30/06/2017</v>
      </c>
      <c r="S18" s="41">
        <f t="shared" si="4"/>
        <v>30</v>
      </c>
      <c r="T18" s="41">
        <f t="shared" si="5"/>
        <v>6</v>
      </c>
      <c r="U18" s="41">
        <f t="shared" si="6"/>
        <v>2017</v>
      </c>
      <c r="V18" s="41">
        <f t="shared" si="9"/>
        <v>0</v>
      </c>
      <c r="W18" s="41">
        <f t="shared" si="10"/>
        <v>0</v>
      </c>
    </row>
    <row r="19" spans="1:23" ht="30" customHeight="1" x14ac:dyDescent="0.25">
      <c r="A19" s="5"/>
      <c r="B19" s="26"/>
      <c r="C19" s="26"/>
      <c r="D19" s="92" t="str">
        <f>IF(AND(G19&lt;&gt;"",P19=""),IF(ΓΕΝΙΚΑ!$B$14="ΝΑΙ",15300,""),"")</f>
        <v/>
      </c>
      <c r="E19" s="31" t="str">
        <f>IF(ΓΕΝΙΚΑ!$B$14="ΝΑΙ","ΠΑΝΕΛΛΑΔΙΚΑ","")</f>
        <v>ΠΑΝΕΛΛΑΔΙΚΑ</v>
      </c>
      <c r="F19" s="94" t="s">
        <v>43</v>
      </c>
      <c r="G19" s="51"/>
      <c r="H19" s="77"/>
      <c r="I19" s="19" t="str">
        <f t="shared" si="7"/>
        <v/>
      </c>
      <c r="J19" s="103"/>
      <c r="K19" s="112"/>
      <c r="L19" s="100"/>
      <c r="M19" s="98"/>
      <c r="N19" s="87">
        <f t="shared" si="8"/>
        <v>0</v>
      </c>
      <c r="P19" s="48" t="str">
        <f t="shared" si="2"/>
        <v/>
      </c>
      <c r="Q19" s="67" t="str">
        <f t="shared" si="11"/>
        <v/>
      </c>
      <c r="R19" s="41" t="str">
        <f t="shared" si="3"/>
        <v>30/06/2017</v>
      </c>
      <c r="S19" s="41">
        <f t="shared" si="4"/>
        <v>30</v>
      </c>
      <c r="T19" s="41">
        <f t="shared" si="5"/>
        <v>6</v>
      </c>
      <c r="U19" s="41">
        <f t="shared" si="6"/>
        <v>2017</v>
      </c>
      <c r="V19" s="41">
        <f t="shared" si="9"/>
        <v>0</v>
      </c>
      <c r="W19" s="41">
        <f t="shared" si="10"/>
        <v>0</v>
      </c>
    </row>
    <row r="20" spans="1:23" ht="30" customHeight="1" x14ac:dyDescent="0.25">
      <c r="A20" s="5"/>
      <c r="B20" s="26"/>
      <c r="C20" s="26"/>
      <c r="D20" s="92" t="str">
        <f>IF(AND(G20&lt;&gt;"",P20=""),IF(ΓΕΝΙΚΑ!$B$14="ΝΑΙ",15300,""),"")</f>
        <v/>
      </c>
      <c r="E20" s="31" t="str">
        <f>IF(ΓΕΝΙΚΑ!$B$14="ΝΑΙ","ΠΑΝΕΛΛΑΔΙΚΑ","")</f>
        <v>ΠΑΝΕΛΛΑΔΙΚΑ</v>
      </c>
      <c r="F20" s="94" t="s">
        <v>43</v>
      </c>
      <c r="G20" s="51"/>
      <c r="H20" s="77"/>
      <c r="I20" s="19" t="str">
        <f t="shared" si="7"/>
        <v/>
      </c>
      <c r="J20" s="103"/>
      <c r="K20" s="112"/>
      <c r="L20" s="100"/>
      <c r="M20" s="98"/>
      <c r="N20" s="87">
        <f t="shared" si="8"/>
        <v>0</v>
      </c>
      <c r="P20" s="48" t="str">
        <f t="shared" si="2"/>
        <v/>
      </c>
      <c r="Q20" s="67" t="str">
        <f t="shared" si="11"/>
        <v/>
      </c>
      <c r="R20" s="41" t="str">
        <f t="shared" si="3"/>
        <v>30/06/2017</v>
      </c>
      <c r="S20" s="41">
        <f t="shared" si="4"/>
        <v>30</v>
      </c>
      <c r="T20" s="41">
        <f t="shared" si="5"/>
        <v>6</v>
      </c>
      <c r="U20" s="41">
        <f t="shared" si="6"/>
        <v>2017</v>
      </c>
      <c r="V20" s="41">
        <f t="shared" si="9"/>
        <v>0</v>
      </c>
      <c r="W20" s="41">
        <f t="shared" si="10"/>
        <v>0</v>
      </c>
    </row>
    <row r="21" spans="1:23" ht="30" customHeight="1" x14ac:dyDescent="0.25">
      <c r="A21" s="5"/>
      <c r="B21" s="26"/>
      <c r="C21" s="26"/>
      <c r="D21" s="92" t="str">
        <f>IF(AND(G21&lt;&gt;"",P21=""),IF(ΓΕΝΙΚΑ!$B$14="ΝΑΙ",15300,""),"")</f>
        <v/>
      </c>
      <c r="E21" s="31" t="str">
        <f>IF(ΓΕΝΙΚΑ!$B$14="ΝΑΙ","ΠΑΝΕΛΛΑΔΙΚΑ","")</f>
        <v>ΠΑΝΕΛΛΑΔΙΚΑ</v>
      </c>
      <c r="F21" s="94" t="s">
        <v>43</v>
      </c>
      <c r="G21" s="51"/>
      <c r="H21" s="77"/>
      <c r="I21" s="19" t="str">
        <f t="shared" si="7"/>
        <v/>
      </c>
      <c r="J21" s="103"/>
      <c r="K21" s="112"/>
      <c r="L21" s="100"/>
      <c r="M21" s="98"/>
      <c r="N21" s="87">
        <f t="shared" si="8"/>
        <v>0</v>
      </c>
      <c r="P21" s="48" t="str">
        <f t="shared" si="2"/>
        <v/>
      </c>
      <c r="Q21" s="67" t="str">
        <f t="shared" si="11"/>
        <v/>
      </c>
      <c r="R21" s="41" t="str">
        <f t="shared" si="3"/>
        <v>30/06/2017</v>
      </c>
      <c r="S21" s="41">
        <f t="shared" si="4"/>
        <v>30</v>
      </c>
      <c r="T21" s="41">
        <f t="shared" si="5"/>
        <v>6</v>
      </c>
      <c r="U21" s="41">
        <f t="shared" si="6"/>
        <v>2017</v>
      </c>
      <c r="V21" s="41">
        <f t="shared" si="9"/>
        <v>0</v>
      </c>
      <c r="W21" s="41">
        <f t="shared" si="10"/>
        <v>0</v>
      </c>
    </row>
    <row r="22" spans="1:23" ht="30" customHeight="1" x14ac:dyDescent="0.25">
      <c r="A22" s="5"/>
      <c r="B22" s="26"/>
      <c r="C22" s="26"/>
      <c r="D22" s="92" t="str">
        <f>IF(AND(G22&lt;&gt;"",P22=""),IF(ΓΕΝΙΚΑ!$B$14="ΝΑΙ",15300,""),"")</f>
        <v/>
      </c>
      <c r="E22" s="31" t="str">
        <f>IF(ΓΕΝΙΚΑ!$B$14="ΝΑΙ","ΠΑΝΕΛΛΑΔΙΚΑ","")</f>
        <v>ΠΑΝΕΛΛΑΔΙΚΑ</v>
      </c>
      <c r="F22" s="94" t="s">
        <v>43</v>
      </c>
      <c r="G22" s="51"/>
      <c r="H22" s="77"/>
      <c r="I22" s="19" t="str">
        <f t="shared" si="7"/>
        <v/>
      </c>
      <c r="J22" s="103"/>
      <c r="K22" s="112"/>
      <c r="L22" s="100"/>
      <c r="M22" s="98"/>
      <c r="N22" s="87">
        <f t="shared" si="8"/>
        <v>0</v>
      </c>
      <c r="P22" s="48" t="str">
        <f t="shared" si="2"/>
        <v/>
      </c>
      <c r="Q22" s="67" t="str">
        <f t="shared" si="11"/>
        <v/>
      </c>
      <c r="R22" s="41" t="str">
        <f t="shared" si="3"/>
        <v>30/06/2017</v>
      </c>
      <c r="S22" s="41">
        <f t="shared" si="4"/>
        <v>30</v>
      </c>
      <c r="T22" s="41">
        <f t="shared" si="5"/>
        <v>6</v>
      </c>
      <c r="U22" s="41">
        <f t="shared" si="6"/>
        <v>2017</v>
      </c>
      <c r="V22" s="41">
        <f t="shared" si="9"/>
        <v>0</v>
      </c>
      <c r="W22" s="41">
        <f t="shared" si="10"/>
        <v>0</v>
      </c>
    </row>
    <row r="23" spans="1:23" ht="30" customHeight="1" x14ac:dyDescent="0.25">
      <c r="A23" s="5"/>
      <c r="B23" s="26"/>
      <c r="C23" s="26"/>
      <c r="D23" s="92" t="str">
        <f>IF(AND(G23&lt;&gt;"",P23=""),IF(ΓΕΝΙΚΑ!$B$14="ΝΑΙ",15300,""),"")</f>
        <v/>
      </c>
      <c r="E23" s="31" t="str">
        <f>IF(ΓΕΝΙΚΑ!$B$14="ΝΑΙ","ΠΑΝΕΛΛΑΔΙΚΑ","")</f>
        <v>ΠΑΝΕΛΛΑΔΙΚΑ</v>
      </c>
      <c r="F23" s="94" t="s">
        <v>43</v>
      </c>
      <c r="G23" s="51"/>
      <c r="H23" s="77"/>
      <c r="I23" s="19" t="str">
        <f t="shared" si="7"/>
        <v/>
      </c>
      <c r="J23" s="103"/>
      <c r="K23" s="112"/>
      <c r="L23" s="100"/>
      <c r="M23" s="98"/>
      <c r="N23" s="87">
        <f t="shared" si="8"/>
        <v>0</v>
      </c>
      <c r="P23" s="48" t="str">
        <f t="shared" si="2"/>
        <v/>
      </c>
      <c r="Q23" s="67" t="str">
        <f t="shared" si="11"/>
        <v/>
      </c>
      <c r="R23" s="41" t="str">
        <f t="shared" si="3"/>
        <v>30/06/2017</v>
      </c>
      <c r="S23" s="41">
        <f t="shared" si="4"/>
        <v>30</v>
      </c>
      <c r="T23" s="41">
        <f t="shared" si="5"/>
        <v>6</v>
      </c>
      <c r="U23" s="41">
        <f t="shared" si="6"/>
        <v>2017</v>
      </c>
      <c r="V23" s="41">
        <f t="shared" si="9"/>
        <v>0</v>
      </c>
      <c r="W23" s="41">
        <f t="shared" si="10"/>
        <v>0</v>
      </c>
    </row>
    <row r="24" spans="1:23" ht="30" customHeight="1" x14ac:dyDescent="0.25">
      <c r="A24" s="5"/>
      <c r="B24" s="26"/>
      <c r="C24" s="26"/>
      <c r="D24" s="92" t="str">
        <f>IF(AND(G24&lt;&gt;"",P24=""),IF(ΓΕΝΙΚΑ!$B$14="ΝΑΙ",15300,""),"")</f>
        <v/>
      </c>
      <c r="E24" s="31" t="str">
        <f>IF(ΓΕΝΙΚΑ!$B$14="ΝΑΙ","ΠΑΝΕΛΛΑΔΙΚΑ","")</f>
        <v>ΠΑΝΕΛΛΑΔΙΚΑ</v>
      </c>
      <c r="F24" s="94" t="s">
        <v>43</v>
      </c>
      <c r="G24" s="51"/>
      <c r="H24" s="77"/>
      <c r="I24" s="19" t="str">
        <f t="shared" si="7"/>
        <v/>
      </c>
      <c r="J24" s="103"/>
      <c r="K24" s="112"/>
      <c r="L24" s="100"/>
      <c r="M24" s="98"/>
      <c r="N24" s="87">
        <f t="shared" si="8"/>
        <v>0</v>
      </c>
      <c r="P24" s="48" t="str">
        <f t="shared" si="2"/>
        <v/>
      </c>
      <c r="Q24" s="67" t="str">
        <f t="shared" si="11"/>
        <v/>
      </c>
      <c r="R24" s="41" t="str">
        <f t="shared" si="3"/>
        <v>30/06/2017</v>
      </c>
      <c r="S24" s="41">
        <f t="shared" si="4"/>
        <v>30</v>
      </c>
      <c r="T24" s="41">
        <f t="shared" si="5"/>
        <v>6</v>
      </c>
      <c r="U24" s="41">
        <f t="shared" si="6"/>
        <v>2017</v>
      </c>
      <c r="V24" s="41">
        <f t="shared" si="9"/>
        <v>0</v>
      </c>
      <c r="W24" s="41">
        <f t="shared" si="10"/>
        <v>0</v>
      </c>
    </row>
    <row r="25" spans="1:23" ht="30" customHeight="1" x14ac:dyDescent="0.25">
      <c r="A25" s="5"/>
      <c r="B25" s="26"/>
      <c r="C25" s="26"/>
      <c r="D25" s="92" t="str">
        <f>IF(AND(G25&lt;&gt;"",P25=""),IF(ΓΕΝΙΚΑ!$B$14="ΝΑΙ",15300,""),"")</f>
        <v/>
      </c>
      <c r="E25" s="31" t="str">
        <f>IF(ΓΕΝΙΚΑ!$B$14="ΝΑΙ","ΠΑΝΕΛΛΑΔΙΚΑ","")</f>
        <v>ΠΑΝΕΛΛΑΔΙΚΑ</v>
      </c>
      <c r="F25" s="94" t="s">
        <v>43</v>
      </c>
      <c r="G25" s="51"/>
      <c r="H25" s="77"/>
      <c r="I25" s="19" t="str">
        <f t="shared" si="7"/>
        <v/>
      </c>
      <c r="J25" s="103"/>
      <c r="K25" s="112"/>
      <c r="L25" s="100"/>
      <c r="M25" s="98"/>
      <c r="N25" s="87">
        <f t="shared" si="8"/>
        <v>0</v>
      </c>
      <c r="P25" s="48" t="str">
        <f t="shared" si="2"/>
        <v/>
      </c>
      <c r="Q25" s="67" t="str">
        <f t="shared" si="11"/>
        <v/>
      </c>
      <c r="R25" s="41" t="str">
        <f t="shared" si="3"/>
        <v>30/06/2017</v>
      </c>
      <c r="S25" s="41">
        <f t="shared" si="4"/>
        <v>30</v>
      </c>
      <c r="T25" s="41">
        <f t="shared" si="5"/>
        <v>6</v>
      </c>
      <c r="U25" s="41">
        <f t="shared" si="6"/>
        <v>2017</v>
      </c>
      <c r="V25" s="41">
        <f t="shared" si="9"/>
        <v>0</v>
      </c>
      <c r="W25" s="41">
        <f t="shared" si="10"/>
        <v>0</v>
      </c>
    </row>
    <row r="26" spans="1:23" ht="30" customHeight="1" x14ac:dyDescent="0.25">
      <c r="A26" s="5"/>
      <c r="B26" s="26"/>
      <c r="C26" s="26"/>
      <c r="D26" s="92" t="str">
        <f>IF(AND(G26&lt;&gt;"",P26=""),IF(ΓΕΝΙΚΑ!$B$14="ΝΑΙ",15300,""),"")</f>
        <v/>
      </c>
      <c r="E26" s="31" t="str">
        <f>IF(ΓΕΝΙΚΑ!$B$14="ΝΑΙ","ΠΑΝΕΛΛΑΔΙΚΑ","")</f>
        <v>ΠΑΝΕΛΛΑΔΙΚΑ</v>
      </c>
      <c r="F26" s="94" t="s">
        <v>43</v>
      </c>
      <c r="G26" s="51"/>
      <c r="H26" s="77"/>
      <c r="I26" s="19" t="str">
        <f t="shared" si="7"/>
        <v/>
      </c>
      <c r="J26" s="103"/>
      <c r="K26" s="112"/>
      <c r="L26" s="100"/>
      <c r="M26" s="98"/>
      <c r="N26" s="87">
        <f t="shared" si="8"/>
        <v>0</v>
      </c>
      <c r="P26" s="48" t="str">
        <f t="shared" si="2"/>
        <v/>
      </c>
      <c r="Q26" s="67" t="str">
        <f t="shared" si="11"/>
        <v/>
      </c>
      <c r="R26" s="41" t="str">
        <f t="shared" si="3"/>
        <v>30/06/2017</v>
      </c>
      <c r="S26" s="41">
        <f t="shared" si="4"/>
        <v>30</v>
      </c>
      <c r="T26" s="41">
        <f t="shared" si="5"/>
        <v>6</v>
      </c>
      <c r="U26" s="41">
        <f t="shared" si="6"/>
        <v>2017</v>
      </c>
      <c r="V26" s="41">
        <f t="shared" si="9"/>
        <v>0</v>
      </c>
      <c r="W26" s="41">
        <f t="shared" si="10"/>
        <v>0</v>
      </c>
    </row>
    <row r="27" spans="1:23" ht="30" customHeight="1" x14ac:dyDescent="0.25">
      <c r="A27" s="5"/>
      <c r="B27" s="26"/>
      <c r="C27" s="26"/>
      <c r="D27" s="92" t="str">
        <f>IF(AND(G27&lt;&gt;"",P27=""),IF(ΓΕΝΙΚΑ!$B$14="ΝΑΙ",15300,""),"")</f>
        <v/>
      </c>
      <c r="E27" s="31" t="str">
        <f>IF(ΓΕΝΙΚΑ!$B$14="ΝΑΙ","ΠΑΝΕΛΛΑΔΙΚΑ","")</f>
        <v>ΠΑΝΕΛΛΑΔΙΚΑ</v>
      </c>
      <c r="F27" s="94" t="s">
        <v>43</v>
      </c>
      <c r="G27" s="51"/>
      <c r="H27" s="77"/>
      <c r="I27" s="19" t="str">
        <f t="shared" si="7"/>
        <v/>
      </c>
      <c r="J27" s="103"/>
      <c r="K27" s="112"/>
      <c r="L27" s="100"/>
      <c r="M27" s="98"/>
      <c r="N27" s="87">
        <f t="shared" si="8"/>
        <v>0</v>
      </c>
      <c r="P27" s="48" t="str">
        <f t="shared" si="2"/>
        <v/>
      </c>
      <c r="Q27" s="67" t="str">
        <f t="shared" si="11"/>
        <v/>
      </c>
      <c r="R27" s="41" t="str">
        <f t="shared" si="3"/>
        <v>30/06/2017</v>
      </c>
      <c r="S27" s="41">
        <f t="shared" si="4"/>
        <v>30</v>
      </c>
      <c r="T27" s="41">
        <f t="shared" si="5"/>
        <v>6</v>
      </c>
      <c r="U27" s="41">
        <f t="shared" si="6"/>
        <v>2017</v>
      </c>
      <c r="V27" s="41">
        <f t="shared" si="9"/>
        <v>0</v>
      </c>
      <c r="W27" s="41">
        <f t="shared" si="10"/>
        <v>0</v>
      </c>
    </row>
    <row r="28" spans="1:23" ht="30" customHeight="1" x14ac:dyDescent="0.25">
      <c r="A28" s="5" t="str">
        <f t="shared" si="1"/>
        <v>H01</v>
      </c>
      <c r="B28" s="4" t="str">
        <f t="shared" si="1"/>
        <v>CYTA</v>
      </c>
      <c r="C28" s="4">
        <f t="shared" si="1"/>
        <v>42916</v>
      </c>
      <c r="D28" s="92" t="str">
        <f>IF(AND(G28&lt;&gt;"",P28=""),IF(ΓΕΝΙΚΑ!$B$14="ΝΑΙ",15300,""),"")</f>
        <v/>
      </c>
      <c r="E28" s="31" t="str">
        <f>IF(ΓΕΝΙΚΑ!$B$14="ΝΑΙ","ΠΑΝΕΛΛΑΔΙΚΑ","")</f>
        <v>ΠΑΝΕΛΛΑΔΙΚΑ</v>
      </c>
      <c r="F28" s="94" t="s">
        <v>43</v>
      </c>
      <c r="G28" s="51"/>
      <c r="H28" s="77"/>
      <c r="I28" s="19" t="str">
        <f t="shared" si="7"/>
        <v/>
      </c>
      <c r="J28" s="103"/>
      <c r="K28" s="112"/>
      <c r="L28" s="100"/>
      <c r="M28" s="98"/>
      <c r="N28" s="87">
        <f t="shared" si="8"/>
        <v>0</v>
      </c>
      <c r="P28" s="48" t="str">
        <f t="shared" si="2"/>
        <v/>
      </c>
      <c r="Q28" s="67" t="str">
        <f t="shared" si="11"/>
        <v/>
      </c>
      <c r="R28" s="41" t="str">
        <f t="shared" si="3"/>
        <v>30/06/2017</v>
      </c>
      <c r="S28" s="41">
        <f t="shared" si="4"/>
        <v>30</v>
      </c>
      <c r="T28" s="41">
        <f t="shared" si="5"/>
        <v>6</v>
      </c>
      <c r="U28" s="41">
        <f t="shared" si="6"/>
        <v>2017</v>
      </c>
      <c r="V28" s="41">
        <f t="shared" si="9"/>
        <v>0</v>
      </c>
      <c r="W28" s="41">
        <f t="shared" si="10"/>
        <v>0</v>
      </c>
    </row>
    <row r="29" spans="1:23" ht="30" customHeight="1" x14ac:dyDescent="0.25">
      <c r="A29" s="5" t="str">
        <f t="shared" si="1"/>
        <v>H01</v>
      </c>
      <c r="B29" s="4" t="str">
        <f t="shared" si="1"/>
        <v>CYTA</v>
      </c>
      <c r="C29" s="4">
        <f t="shared" si="1"/>
        <v>42916</v>
      </c>
      <c r="D29" s="92" t="str">
        <f>IF(AND(G29&lt;&gt;"",P29=""),IF(ΓΕΝΙΚΑ!$B$14="ΝΑΙ",15300,""),"")</f>
        <v/>
      </c>
      <c r="E29" s="31" t="str">
        <f>IF(ΓΕΝΙΚΑ!$B$14="ΝΑΙ","ΠΑΝΕΛΛΑΔΙΚΑ","")</f>
        <v>ΠΑΝΕΛΛΑΔΙΚΑ</v>
      </c>
      <c r="F29" s="94" t="s">
        <v>43</v>
      </c>
      <c r="G29" s="51"/>
      <c r="H29" s="77"/>
      <c r="I29" s="19" t="str">
        <f t="shared" si="7"/>
        <v/>
      </c>
      <c r="J29" s="103"/>
      <c r="K29" s="112"/>
      <c r="L29" s="100"/>
      <c r="M29" s="98"/>
      <c r="N29" s="87">
        <f t="shared" si="8"/>
        <v>0</v>
      </c>
      <c r="P29" s="48" t="str">
        <f t="shared" si="2"/>
        <v/>
      </c>
      <c r="Q29" s="67" t="str">
        <f t="shared" si="11"/>
        <v/>
      </c>
      <c r="R29" s="41" t="str">
        <f t="shared" si="3"/>
        <v>30/06/2017</v>
      </c>
      <c r="S29" s="41">
        <f t="shared" si="4"/>
        <v>30</v>
      </c>
      <c r="T29" s="41">
        <f t="shared" si="5"/>
        <v>6</v>
      </c>
      <c r="U29" s="41">
        <f t="shared" si="6"/>
        <v>2017</v>
      </c>
      <c r="V29" s="41">
        <f t="shared" si="9"/>
        <v>0</v>
      </c>
      <c r="W29" s="41">
        <f t="shared" si="10"/>
        <v>0</v>
      </c>
    </row>
    <row r="30" spans="1:23" ht="30" customHeight="1" x14ac:dyDescent="0.25">
      <c r="A30" s="5" t="str">
        <f t="shared" si="1"/>
        <v>H01</v>
      </c>
      <c r="B30" s="4" t="str">
        <f t="shared" si="1"/>
        <v>CYTA</v>
      </c>
      <c r="C30" s="4">
        <f t="shared" si="1"/>
        <v>42916</v>
      </c>
      <c r="D30" s="92" t="str">
        <f>IF(AND(G30&lt;&gt;"",P30=""),IF(ΓΕΝΙΚΑ!$B$14="ΝΑΙ",15300,""),"")</f>
        <v/>
      </c>
      <c r="E30" s="31" t="str">
        <f>IF(ΓΕΝΙΚΑ!$B$14="ΝΑΙ","ΠΑΝΕΛΛΑΔΙΚΑ","")</f>
        <v>ΠΑΝΕΛΛΑΔΙΚΑ</v>
      </c>
      <c r="F30" s="94" t="s">
        <v>43</v>
      </c>
      <c r="G30" s="51"/>
      <c r="H30" s="77"/>
      <c r="I30" s="19" t="str">
        <f t="shared" si="7"/>
        <v/>
      </c>
      <c r="J30" s="103"/>
      <c r="K30" s="112"/>
      <c r="L30" s="100"/>
      <c r="M30" s="98"/>
      <c r="N30" s="87">
        <f t="shared" si="8"/>
        <v>0</v>
      </c>
      <c r="P30" s="48" t="str">
        <f t="shared" si="2"/>
        <v/>
      </c>
      <c r="Q30" s="67" t="str">
        <f t="shared" si="11"/>
        <v/>
      </c>
      <c r="R30" s="41" t="str">
        <f t="shared" si="3"/>
        <v>30/06/2017</v>
      </c>
      <c r="S30" s="41">
        <f t="shared" si="4"/>
        <v>30</v>
      </c>
      <c r="T30" s="41">
        <f t="shared" si="5"/>
        <v>6</v>
      </c>
      <c r="U30" s="41">
        <f t="shared" si="6"/>
        <v>2017</v>
      </c>
      <c r="V30" s="41">
        <f t="shared" si="9"/>
        <v>0</v>
      </c>
      <c r="W30" s="41">
        <f t="shared" si="10"/>
        <v>0</v>
      </c>
    </row>
    <row r="31" spans="1:23" ht="30" customHeight="1" x14ac:dyDescent="0.25">
      <c r="A31" s="5" t="str">
        <f t="shared" si="1"/>
        <v>H01</v>
      </c>
      <c r="B31" s="4" t="str">
        <f t="shared" si="1"/>
        <v>CYTA</v>
      </c>
      <c r="C31" s="4">
        <f t="shared" si="1"/>
        <v>42916</v>
      </c>
      <c r="D31" s="92" t="str">
        <f>IF(AND(G31&lt;&gt;"",P31=""),IF(ΓΕΝΙΚΑ!$B$14="ΝΑΙ",15300,""),"")</f>
        <v/>
      </c>
      <c r="E31" s="31" t="str">
        <f>IF(ΓΕΝΙΚΑ!$B$14="ΝΑΙ","ΠΑΝΕΛΛΑΔΙΚΑ","")</f>
        <v>ΠΑΝΕΛΛΑΔΙΚΑ</v>
      </c>
      <c r="F31" s="94" t="s">
        <v>43</v>
      </c>
      <c r="G31" s="51"/>
      <c r="H31" s="77"/>
      <c r="I31" s="19" t="str">
        <f t="shared" si="7"/>
        <v/>
      </c>
      <c r="J31" s="103"/>
      <c r="K31" s="112"/>
      <c r="L31" s="100"/>
      <c r="M31" s="98"/>
      <c r="N31" s="87">
        <f t="shared" si="8"/>
        <v>0</v>
      </c>
      <c r="P31" s="48" t="str">
        <f t="shared" si="2"/>
        <v/>
      </c>
      <c r="Q31" s="67" t="str">
        <f t="shared" si="11"/>
        <v/>
      </c>
      <c r="R31" s="41" t="str">
        <f t="shared" si="3"/>
        <v>30/06/2017</v>
      </c>
      <c r="S31" s="41">
        <f t="shared" si="4"/>
        <v>30</v>
      </c>
      <c r="T31" s="41">
        <f t="shared" si="5"/>
        <v>6</v>
      </c>
      <c r="U31" s="41">
        <f t="shared" si="6"/>
        <v>2017</v>
      </c>
      <c r="V31" s="41">
        <f t="shared" si="9"/>
        <v>0</v>
      </c>
      <c r="W31" s="41">
        <f t="shared" si="10"/>
        <v>0</v>
      </c>
    </row>
    <row r="32" spans="1:23" ht="30" customHeight="1" thickBot="1" x14ac:dyDescent="0.3">
      <c r="A32" s="6" t="str">
        <f t="shared" si="1"/>
        <v>H01</v>
      </c>
      <c r="B32" s="7" t="str">
        <f t="shared" si="1"/>
        <v>CYTA</v>
      </c>
      <c r="C32" s="7">
        <f t="shared" si="1"/>
        <v>42916</v>
      </c>
      <c r="D32" s="92" t="str">
        <f>IF(AND(G32&lt;&gt;"",P32=""),IF(ΓΕΝΙΚΑ!$B$14="ΝΑΙ",15300,""),"")</f>
        <v/>
      </c>
      <c r="E32" s="31" t="str">
        <f>IF(ΓΕΝΙΚΑ!$B$14="ΝΑΙ","ΠΑΝΕΛΛΑΔΙΚΑ","")</f>
        <v>ΠΑΝΕΛΛΑΔΙΚΑ</v>
      </c>
      <c r="F32" s="94" t="s">
        <v>43</v>
      </c>
      <c r="G32" s="52"/>
      <c r="H32" s="78"/>
      <c r="I32" s="20" t="str">
        <f>IF(G32="","",IF(G32="Άλλη",H32,G32))</f>
        <v/>
      </c>
      <c r="J32" s="104"/>
      <c r="K32" s="113"/>
      <c r="L32" s="101"/>
      <c r="M32" s="99"/>
      <c r="N32" s="88">
        <f t="shared" si="8"/>
        <v>0</v>
      </c>
      <c r="P32" s="49" t="str">
        <f t="shared" si="2"/>
        <v/>
      </c>
      <c r="Q32" s="67" t="str">
        <f t="shared" si="11"/>
        <v/>
      </c>
      <c r="R32" s="41" t="str">
        <f t="shared" si="3"/>
        <v>30/06/2017</v>
      </c>
      <c r="S32" s="41">
        <f t="shared" si="4"/>
        <v>30</v>
      </c>
      <c r="T32" s="41">
        <f t="shared" si="5"/>
        <v>6</v>
      </c>
      <c r="U32" s="41">
        <f t="shared" si="6"/>
        <v>2017</v>
      </c>
      <c r="V32" s="41">
        <f t="shared" si="9"/>
        <v>0</v>
      </c>
      <c r="W32" s="41">
        <f t="shared" si="10"/>
        <v>0</v>
      </c>
    </row>
  </sheetData>
  <sheetProtection algorithmName="SHA-512" hashValue="5r4PcCNoAqkY5cC8nIP73j/pBQh4zuYI3zwee0NvtLMYSC2WpEt+fiIrtUBscRzYey0jscrtSTlkY4HmpqjaMA==" saltValue="fNUXpPG5mefL3E9Ck4z+dg==" spinCount="100000" sheet="1" objects="1" scenarios="1" formatColumns="0" formatRows="0" selectLockedCells="1"/>
  <conditionalFormatting sqref="P3:P32">
    <cfRule type="cellIs" dxfId="8" priority="1" operator="equal">
      <formula>"ΣΦΑΛΜΑ"</formula>
    </cfRule>
  </conditionalFormatting>
  <dataValidations count="2">
    <dataValidation type="list" allowBlank="1" showInputMessage="1" showErrorMessage="1" sqref="G3:G32">
      <formula1>Service</formula1>
    </dataValidation>
    <dataValidation type="list" allowBlank="1" showInputMessage="1" showErrorMessage="1" sqref="J3:J32">
      <formula1>Meso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F0"/>
  </sheetPr>
  <dimension ref="A1:N32"/>
  <sheetViews>
    <sheetView topLeftCell="A2" workbookViewId="0">
      <selection activeCell="I6" sqref="I6"/>
    </sheetView>
  </sheetViews>
  <sheetFormatPr defaultColWidth="0" defaultRowHeight="15" zeroHeight="1" x14ac:dyDescent="0.25"/>
  <cols>
    <col min="1" max="1" width="50" style="41" customWidth="1"/>
    <col min="2" max="5" width="23" style="41" hidden="1" customWidth="1"/>
    <col min="6" max="6" width="37.140625" style="41" customWidth="1"/>
    <col min="7" max="7" width="22.42578125" style="41" customWidth="1"/>
    <col min="8" max="8" width="42.28515625" style="41" customWidth="1"/>
    <col min="9" max="9" width="28" style="41" bestFit="1" customWidth="1"/>
    <col min="10" max="10" width="28" style="41" hidden="1" customWidth="1"/>
    <col min="11" max="11" width="49.28515625" style="41" customWidth="1"/>
    <col min="12" max="12" width="7.140625" style="41" customWidth="1"/>
    <col min="13" max="13" width="15.5703125" style="41" customWidth="1"/>
    <col min="14" max="14" width="63.5703125" style="41" customWidth="1"/>
    <col min="15" max="16384" width="9.140625" style="41" hidden="1"/>
  </cols>
  <sheetData>
    <row r="1" spans="1:14" ht="15.75" hidden="1" thickBot="1" x14ac:dyDescent="0.3">
      <c r="A1" s="22" t="s">
        <v>44</v>
      </c>
      <c r="B1" s="22" t="s">
        <v>45</v>
      </c>
      <c r="C1" s="13" t="s">
        <v>78</v>
      </c>
      <c r="D1" s="13" t="s">
        <v>79</v>
      </c>
      <c r="E1" s="13" t="s">
        <v>46</v>
      </c>
      <c r="F1" s="35" t="s">
        <v>47</v>
      </c>
      <c r="G1" s="35" t="s">
        <v>52</v>
      </c>
      <c r="H1" s="35" t="s">
        <v>53</v>
      </c>
      <c r="I1" s="35" t="s">
        <v>49</v>
      </c>
      <c r="J1" s="35" t="s">
        <v>56</v>
      </c>
      <c r="K1" s="35" t="s">
        <v>50</v>
      </c>
      <c r="M1" s="22" t="s">
        <v>49</v>
      </c>
      <c r="N1" s="22" t="s">
        <v>49</v>
      </c>
    </row>
    <row r="2" spans="1:14" ht="45" customHeight="1" thickBot="1" x14ac:dyDescent="0.3">
      <c r="A2" s="2" t="s">
        <v>12</v>
      </c>
      <c r="B2" s="3" t="s">
        <v>8</v>
      </c>
      <c r="C2" s="25"/>
      <c r="D2" s="25"/>
      <c r="E2" s="25" t="s">
        <v>80</v>
      </c>
      <c r="F2" s="3" t="s">
        <v>15</v>
      </c>
      <c r="G2" s="3" t="s">
        <v>13</v>
      </c>
      <c r="H2" s="3" t="s">
        <v>18</v>
      </c>
      <c r="I2" s="3" t="s">
        <v>67</v>
      </c>
      <c r="J2" s="25" t="s">
        <v>67</v>
      </c>
      <c r="K2" s="10" t="s">
        <v>11</v>
      </c>
      <c r="M2" s="29" t="s">
        <v>39</v>
      </c>
      <c r="N2" s="29" t="s">
        <v>66</v>
      </c>
    </row>
    <row r="3" spans="1:14" ht="30" customHeight="1" thickTop="1" x14ac:dyDescent="0.25">
      <c r="A3" s="9" t="s">
        <v>24</v>
      </c>
      <c r="B3" s="59" t="str">
        <f>ΓΕΝΙΚΑ!C4</f>
        <v>CYTA</v>
      </c>
      <c r="C3" s="92">
        <f>IF(AND(F3&lt;&gt;"",M3=""),IF(ΓΕΝΙΚΑ!$B$15="ΝΑΙ",15300,""),"")</f>
        <v>15300</v>
      </c>
      <c r="D3" s="19" t="str">
        <f>IF(ΓΕΝΙΚΑ!$B$15="ΝΑΙ","ΠΑΝΕΛΛΑΔΙΚΑ","")</f>
        <v>ΠΑΝΕΛΛΑΔΙΚΑ</v>
      </c>
      <c r="E3" s="93" t="s">
        <v>43</v>
      </c>
      <c r="F3" s="31" t="str">
        <f>IF(G3="","",'H01'!I3)</f>
        <v>Λήψη παραγγελιών ή/και παροχή πληροφοριών/βοήθειας</v>
      </c>
      <c r="G3" s="32" t="str">
        <f>IF(OR('H01'!J3="Τηλέφωνο",'H01'!J3="Fax"),'H01'!J3,"")</f>
        <v>Τηλέφωνο</v>
      </c>
      <c r="H3" s="30">
        <f>IF(OR('H01'!J3="Τηλέφωνο",'H01'!J3="Fax"),'H01'!K3,"")</f>
        <v>13877</v>
      </c>
      <c r="I3" s="56">
        <v>13</v>
      </c>
      <c r="J3" s="89">
        <f>IF(ISNUMBER(I3),ROUND(I3,2),"")</f>
        <v>13</v>
      </c>
      <c r="K3" s="106"/>
      <c r="M3" s="54" t="str">
        <f>IF(N3="","","ΣΦΑΛΜΑ")</f>
        <v/>
      </c>
      <c r="N3" s="79" t="str">
        <f>IF(H3="","",IF(ISNUMBER(I3),IF(OR(I3&lt;0,I3&gt;100),"Το ποσοστό αναπάντητων κλήσεων πρέπει να είναι αριθμός από 0 έως 100","")," | Το ποσοστό αναπάντητων κλήσεων πρέπει να συμπληρωθεί"))</f>
        <v/>
      </c>
    </row>
    <row r="4" spans="1:14" ht="30" customHeight="1" x14ac:dyDescent="0.25">
      <c r="A4" s="5" t="str">
        <f t="shared" ref="A4:B32" si="0">A$3</f>
        <v>H02</v>
      </c>
      <c r="B4" s="4" t="str">
        <f t="shared" si="0"/>
        <v>CYTA</v>
      </c>
      <c r="C4" s="92">
        <f>IF(AND(F4&lt;&gt;"",M4=""),IF(ΓΕΝΙΚΑ!$B$15="ΝΑΙ",15300,""),"")</f>
        <v>15300</v>
      </c>
      <c r="D4" s="19" t="str">
        <f>IF(ΓΕΝΙΚΑ!$B$15="ΝΑΙ","ΠΑΝΕΛΛΑΔΙΚΑ","")</f>
        <v>ΠΑΝΕΛΛΑΔΙΚΑ</v>
      </c>
      <c r="E4" s="94" t="s">
        <v>43</v>
      </c>
      <c r="F4" s="31" t="str">
        <f>IF(G4="","",'H01'!I4)</f>
        <v>Λήψη παραγγελιών ή/και παροχή πληροφοριών/βοήθειας</v>
      </c>
      <c r="G4" s="32" t="str">
        <f>IF(OR('H01'!J4="Τηλέφωνο",'H01'!J4="Fax"),'H01'!J4,"")</f>
        <v>Τηλέφωνο</v>
      </c>
      <c r="H4" s="30">
        <f>IF(OR('H01'!J4="Τηλέφωνο",'H01'!J4="Fax"),'H01'!K4,"")</f>
        <v>2155013877</v>
      </c>
      <c r="I4" s="57">
        <v>13</v>
      </c>
      <c r="J4" s="90">
        <f t="shared" ref="J4:J32" si="1">IF(ISNUMBER(I4),ROUND(I4,2),"")</f>
        <v>13</v>
      </c>
      <c r="K4" s="107">
        <f>K$3</f>
        <v>0</v>
      </c>
      <c r="M4" s="54" t="str">
        <f t="shared" ref="M4:M32" si="2">IF(N4="","","ΣΦΑΛΜΑ")</f>
        <v/>
      </c>
      <c r="N4" s="80" t="str">
        <f t="shared" ref="N4:N32" si="3">IF(H4="","",IF(ISNUMBER(I4),IF(OR(I4&lt;0,I4&gt;100),"Το ποσοστό αναπάντητων κλήσεων πρέπει να είναι αριθμός από 0 έως 100","")," | Το ποσοστό αναπάντητων κλήσεων πρέπει να συμπληρωθεί"))</f>
        <v/>
      </c>
    </row>
    <row r="5" spans="1:14" ht="30" customHeight="1" x14ac:dyDescent="0.25">
      <c r="A5" s="5" t="str">
        <f t="shared" si="0"/>
        <v>H02</v>
      </c>
      <c r="B5" s="4" t="str">
        <f t="shared" si="0"/>
        <v>CYTA</v>
      </c>
      <c r="C5" s="92">
        <f>IF(AND(F5&lt;&gt;"",M5=""),IF(ΓΕΝΙΚΑ!$B$15="ΝΑΙ",15300,""),"")</f>
        <v>15300</v>
      </c>
      <c r="D5" s="19" t="str">
        <f>IF(ΓΕΝΙΚΑ!$B$15="ΝΑΙ","ΠΑΝΕΛΛΑΔΙΚΑ","")</f>
        <v>ΠΑΝΕΛΛΑΔΙΚΑ</v>
      </c>
      <c r="E5" s="94" t="s">
        <v>43</v>
      </c>
      <c r="F5" s="31" t="str">
        <f>IF(G5="","",'H01'!I5)</f>
        <v>Λήψη παραγγελιών ή/και παροχή πληροφοριών/βοήθειας</v>
      </c>
      <c r="G5" s="32" t="str">
        <f>IF(OR('H01'!J5="Τηλέφωνο",'H01'!J5="Fax"),'H01'!J5,"")</f>
        <v>Fax</v>
      </c>
      <c r="H5" s="30">
        <f>IF(OR('H01'!J5="Τηλέφωνο",'H01'!J5="Fax"),'H01'!K5,"")</f>
        <v>2155555900</v>
      </c>
      <c r="I5" s="57">
        <v>0</v>
      </c>
      <c r="J5" s="90">
        <f t="shared" si="1"/>
        <v>0</v>
      </c>
      <c r="K5" s="108">
        <f t="shared" ref="K5:K32" si="4">K$3</f>
        <v>0</v>
      </c>
      <c r="M5" s="54" t="str">
        <f t="shared" si="2"/>
        <v/>
      </c>
      <c r="N5" s="80" t="str">
        <f t="shared" si="3"/>
        <v/>
      </c>
    </row>
    <row r="6" spans="1:14" ht="30" customHeight="1" x14ac:dyDescent="0.25">
      <c r="A6" s="5" t="str">
        <f t="shared" si="0"/>
        <v>H02</v>
      </c>
      <c r="B6" s="4" t="str">
        <f t="shared" si="0"/>
        <v>CYTA</v>
      </c>
      <c r="C6" s="92" t="str">
        <f>IF(AND(F6&lt;&gt;"",M6=""),IF(ΓΕΝΙΚΑ!$B$15="ΝΑΙ",15300,""),"")</f>
        <v/>
      </c>
      <c r="D6" s="19" t="str">
        <f>IF(ΓΕΝΙΚΑ!$B$15="ΝΑΙ","ΠΑΝΕΛΛΑΔΙΚΑ","")</f>
        <v>ΠΑΝΕΛΛΑΔΙΚΑ</v>
      </c>
      <c r="E6" s="94" t="s">
        <v>43</v>
      </c>
      <c r="F6" s="31" t="str">
        <f>IF(G6="","",'H01'!I6)</f>
        <v/>
      </c>
      <c r="G6" s="32" t="str">
        <f>IF(OR('H01'!J6="Τηλέφωνο",'H01'!J6="Fax"),'H01'!J6,"")</f>
        <v/>
      </c>
      <c r="H6" s="30" t="str">
        <f>IF(OR('H01'!J6="Τηλέφωνο",'H01'!J6="Fax"),'H01'!K6,"")</f>
        <v/>
      </c>
      <c r="I6" s="57"/>
      <c r="J6" s="90" t="str">
        <f t="shared" si="1"/>
        <v/>
      </c>
      <c r="K6" s="108">
        <f t="shared" si="4"/>
        <v>0</v>
      </c>
      <c r="M6" s="54" t="str">
        <f t="shared" si="2"/>
        <v/>
      </c>
      <c r="N6" s="80" t="str">
        <f t="shared" si="3"/>
        <v/>
      </c>
    </row>
    <row r="7" spans="1:14" ht="30" customHeight="1" x14ac:dyDescent="0.25">
      <c r="A7" s="5" t="str">
        <f t="shared" si="0"/>
        <v>H02</v>
      </c>
      <c r="B7" s="4" t="str">
        <f t="shared" si="0"/>
        <v>CYTA</v>
      </c>
      <c r="C7" s="92">
        <f>IF(AND(F7&lt;&gt;"",M7=""),IF(ΓΕΝΙΚΑ!$B$15="ΝΑΙ",15300,""),"")</f>
        <v>15300</v>
      </c>
      <c r="D7" s="19" t="str">
        <f>IF(ΓΕΝΙΚΑ!$B$15="ΝΑΙ","ΠΑΝΕΛΛΑΔΙΚΑ","")</f>
        <v>ΠΑΝΕΛΛΑΔΙΚΑ</v>
      </c>
      <c r="E7" s="94" t="s">
        <v>43</v>
      </c>
      <c r="F7" s="31" t="str">
        <f>IF(G7="","",'H01'!I7)</f>
        <v>Βλαβοληψία</v>
      </c>
      <c r="G7" s="32" t="str">
        <f>IF(OR('H01'!J7="Τηλέφωνο",'H01'!J7="Fax"),'H01'!J7,"")</f>
        <v>Τηλέφωνο</v>
      </c>
      <c r="H7" s="30">
        <f>IF(OR('H01'!J7="Τηλέφωνο",'H01'!J7="Fax"),'H01'!K7,"")</f>
        <v>13811</v>
      </c>
      <c r="I7" s="57">
        <v>22.05</v>
      </c>
      <c r="J7" s="90">
        <f t="shared" si="1"/>
        <v>22.05</v>
      </c>
      <c r="K7" s="108">
        <f t="shared" si="4"/>
        <v>0</v>
      </c>
      <c r="M7" s="54" t="str">
        <f t="shared" si="2"/>
        <v/>
      </c>
      <c r="N7" s="80" t="str">
        <f t="shared" si="3"/>
        <v/>
      </c>
    </row>
    <row r="8" spans="1:14" ht="30" customHeight="1" x14ac:dyDescent="0.25">
      <c r="A8" s="5" t="str">
        <f t="shared" si="0"/>
        <v>H02</v>
      </c>
      <c r="B8" s="4" t="str">
        <f t="shared" si="0"/>
        <v>CYTA</v>
      </c>
      <c r="C8" s="92">
        <f>IF(AND(F8&lt;&gt;"",M8=""),IF(ΓΕΝΙΚΑ!$B$15="ΝΑΙ",15300,""),"")</f>
        <v>15300</v>
      </c>
      <c r="D8" s="19" t="str">
        <f>IF(ΓΕΝΙΚΑ!$B$15="ΝΑΙ","ΠΑΝΕΛΛΑΔΙΚΑ","")</f>
        <v>ΠΑΝΕΛΛΑΔΙΚΑ</v>
      </c>
      <c r="E8" s="94" t="s">
        <v>43</v>
      </c>
      <c r="F8" s="31" t="str">
        <f>IF(G8="","",'H01'!I8)</f>
        <v>Βλαβοληψία</v>
      </c>
      <c r="G8" s="32" t="str">
        <f>IF(OR('H01'!J8="Τηλέφωνο",'H01'!J8="Fax"),'H01'!J8,"")</f>
        <v>Τηλέφωνο</v>
      </c>
      <c r="H8" s="30">
        <f>IF(OR('H01'!J8="Τηλέφωνο",'H01'!J8="Fax"),'H01'!K8,"")</f>
        <v>2155013811</v>
      </c>
      <c r="I8" s="57">
        <v>22.05</v>
      </c>
      <c r="J8" s="90">
        <f t="shared" si="1"/>
        <v>22.05</v>
      </c>
      <c r="K8" s="108">
        <f t="shared" si="4"/>
        <v>0</v>
      </c>
      <c r="M8" s="54" t="str">
        <f t="shared" si="2"/>
        <v/>
      </c>
      <c r="N8" s="80" t="str">
        <f t="shared" si="3"/>
        <v/>
      </c>
    </row>
    <row r="9" spans="1:14" ht="30" customHeight="1" x14ac:dyDescent="0.25">
      <c r="A9" s="5" t="str">
        <f t="shared" si="0"/>
        <v>H02</v>
      </c>
      <c r="B9" s="4" t="str">
        <f t="shared" si="0"/>
        <v>CYTA</v>
      </c>
      <c r="C9" s="92" t="str">
        <f>IF(AND(F9&lt;&gt;"",M9=""),IF(ΓΕΝΙΚΑ!$B$15="ΝΑΙ",15300,""),"")</f>
        <v/>
      </c>
      <c r="D9" s="19" t="str">
        <f>IF(ΓΕΝΙΚΑ!$B$15="ΝΑΙ","ΠΑΝΕΛΛΑΔΙΚΑ","")</f>
        <v>ΠΑΝΕΛΛΑΔΙΚΑ</v>
      </c>
      <c r="E9" s="94" t="s">
        <v>43</v>
      </c>
      <c r="F9" s="31" t="str">
        <f>IF(G9="","",'H01'!I9)</f>
        <v/>
      </c>
      <c r="G9" s="32" t="str">
        <f>IF(OR('H01'!J9="Τηλέφωνο",'H01'!J9="Fax"),'H01'!J9,"")</f>
        <v/>
      </c>
      <c r="H9" s="30" t="str">
        <f>IF(OR('H01'!J9="Τηλέφωνο",'H01'!J9="Fax"),'H01'!K9,"")</f>
        <v/>
      </c>
      <c r="I9" s="57"/>
      <c r="J9" s="90" t="str">
        <f t="shared" si="1"/>
        <v/>
      </c>
      <c r="K9" s="108">
        <f t="shared" si="4"/>
        <v>0</v>
      </c>
      <c r="M9" s="54" t="str">
        <f t="shared" si="2"/>
        <v/>
      </c>
      <c r="N9" s="80" t="str">
        <f t="shared" si="3"/>
        <v/>
      </c>
    </row>
    <row r="10" spans="1:14" ht="30" customHeight="1" x14ac:dyDescent="0.25">
      <c r="A10" s="5" t="str">
        <f t="shared" si="0"/>
        <v>H02</v>
      </c>
      <c r="B10" s="26" t="str">
        <f t="shared" si="0"/>
        <v>CYTA</v>
      </c>
      <c r="C10" s="92">
        <f>IF(AND(F10&lt;&gt;"",M10=""),IF(ΓΕΝΙΚΑ!$B$15="ΝΑΙ",15300,""),"")</f>
        <v>15300</v>
      </c>
      <c r="D10" s="19" t="str">
        <f>IF(ΓΕΝΙΚΑ!$B$15="ΝΑΙ","ΠΑΝΕΛΛΑΔΙΚΑ","")</f>
        <v>ΠΑΝΕΛΛΑΔΙΚΑ</v>
      </c>
      <c r="E10" s="94" t="s">
        <v>43</v>
      </c>
      <c r="F10" s="31" t="str">
        <f>IF(G10="","",'H01'!I10)</f>
        <v>Ενημέρωση ληξιπρόθεσμων οφειλών</v>
      </c>
      <c r="G10" s="32" t="str">
        <f>IF(OR('H01'!J10="Τηλέφωνο",'H01'!J10="Fax"),'H01'!J10,"")</f>
        <v>Τηλέφωνο</v>
      </c>
      <c r="H10" s="30">
        <f>IF(OR('H01'!J10="Τηλέφωνο",'H01'!J10="Fax"),'H01'!K10,"")</f>
        <v>2155005015</v>
      </c>
      <c r="I10" s="57">
        <v>9.7200000000000006</v>
      </c>
      <c r="J10" s="90">
        <f t="shared" si="1"/>
        <v>9.7200000000000006</v>
      </c>
      <c r="K10" s="108">
        <f t="shared" si="4"/>
        <v>0</v>
      </c>
      <c r="M10" s="54" t="str">
        <f t="shared" si="2"/>
        <v/>
      </c>
      <c r="N10" s="80" t="str">
        <f t="shared" si="3"/>
        <v/>
      </c>
    </row>
    <row r="11" spans="1:14" ht="30" customHeight="1" x14ac:dyDescent="0.25">
      <c r="A11" s="5" t="str">
        <f t="shared" si="0"/>
        <v>H02</v>
      </c>
      <c r="B11" s="26" t="str">
        <f t="shared" si="0"/>
        <v>CYTA</v>
      </c>
      <c r="C11" s="92">
        <f>IF(AND(F11&lt;&gt;"",M11=""),IF(ΓΕΝΙΚΑ!$B$15="ΝΑΙ",15300,""),"")</f>
        <v>15300</v>
      </c>
      <c r="D11" s="19" t="str">
        <f>IF(ΓΕΝΙΚΑ!$B$15="ΝΑΙ","ΠΑΝΕΛΛΑΔΙΚΑ","")</f>
        <v>ΠΑΝΕΛΛΑΔΙΚΑ</v>
      </c>
      <c r="E11" s="94" t="s">
        <v>43</v>
      </c>
      <c r="F11" s="31" t="str">
        <f>IF(G11="","",'H01'!I11)</f>
        <v>Λήψη παραγγελιών ή/και παροχή πληροφοριών/βοήθειας εταιρικών πελατών</v>
      </c>
      <c r="G11" s="32" t="str">
        <f>IF(OR('H01'!J11="Τηλέφωνο",'H01'!J11="Fax"),'H01'!J11,"")</f>
        <v>Τηλέφωνο</v>
      </c>
      <c r="H11" s="30">
        <f>IF(OR('H01'!J11="Τηλέφωνο",'H01'!J11="Fax"),'H01'!K11,"")</f>
        <v>13878</v>
      </c>
      <c r="I11" s="57">
        <v>5.05</v>
      </c>
      <c r="J11" s="90">
        <f t="shared" si="1"/>
        <v>5.05</v>
      </c>
      <c r="K11" s="108">
        <f t="shared" si="4"/>
        <v>0</v>
      </c>
      <c r="M11" s="54" t="str">
        <f t="shared" si="2"/>
        <v/>
      </c>
      <c r="N11" s="80" t="str">
        <f t="shared" si="3"/>
        <v/>
      </c>
    </row>
    <row r="12" spans="1:14" ht="30" customHeight="1" x14ac:dyDescent="0.25">
      <c r="A12" s="5" t="str">
        <f t="shared" si="0"/>
        <v>H02</v>
      </c>
      <c r="B12" s="26" t="str">
        <f t="shared" si="0"/>
        <v>CYTA</v>
      </c>
      <c r="C12" s="92">
        <f>IF(AND(F12&lt;&gt;"",M12=""),IF(ΓΕΝΙΚΑ!$B$15="ΝΑΙ",15300,""),"")</f>
        <v>15300</v>
      </c>
      <c r="D12" s="19" t="str">
        <f>IF(ΓΕΝΙΚΑ!$B$15="ΝΑΙ","ΠΑΝΕΛΛΑΔΙΚΑ","")</f>
        <v>ΠΑΝΕΛΛΑΔΙΚΑ</v>
      </c>
      <c r="E12" s="94" t="s">
        <v>43</v>
      </c>
      <c r="F12" s="31" t="str">
        <f>IF(G12="","",'H01'!I12)</f>
        <v>Λήψη παραγγελιών ή/και παροχή πληροφοριών/βοήθειας εταιρικών πελατών</v>
      </c>
      <c r="G12" s="32" t="str">
        <f>IF(OR('H01'!J12="Τηλέφωνο",'H01'!J12="Fax"),'H01'!J12,"")</f>
        <v>Τηλέφωνο</v>
      </c>
      <c r="H12" s="30">
        <f>IF(OR('H01'!J12="Τηλέφωνο",'H01'!J12="Fax"),'H01'!K12,"")</f>
        <v>2155013878</v>
      </c>
      <c r="I12" s="57">
        <v>5.05</v>
      </c>
      <c r="J12" s="90">
        <f t="shared" si="1"/>
        <v>5.05</v>
      </c>
      <c r="K12" s="108">
        <f t="shared" si="4"/>
        <v>0</v>
      </c>
      <c r="M12" s="54" t="str">
        <f t="shared" si="2"/>
        <v/>
      </c>
      <c r="N12" s="80" t="str">
        <f t="shared" si="3"/>
        <v/>
      </c>
    </row>
    <row r="13" spans="1:14" ht="30" customHeight="1" x14ac:dyDescent="0.25">
      <c r="A13" s="5" t="str">
        <f t="shared" si="0"/>
        <v>H02</v>
      </c>
      <c r="B13" s="26" t="str">
        <f t="shared" si="0"/>
        <v>CYTA</v>
      </c>
      <c r="C13" s="92">
        <f>IF(AND(F13&lt;&gt;"",M13=""),IF(ΓΕΝΙΚΑ!$B$15="ΝΑΙ",15300,""),"")</f>
        <v>15300</v>
      </c>
      <c r="D13" s="19" t="str">
        <f>IF(ΓΕΝΙΚΑ!$B$15="ΝΑΙ","ΠΑΝΕΛΛΑΔΙΚΑ","")</f>
        <v>ΠΑΝΕΛΛΑΔΙΚΑ</v>
      </c>
      <c r="E13" s="94" t="s">
        <v>43</v>
      </c>
      <c r="F13" s="31" t="str">
        <f>IF(G13="","",'H01'!I13)</f>
        <v>Βλαβοληψία εταιρικών πελατών</v>
      </c>
      <c r="G13" s="32" t="str">
        <f>IF(OR('H01'!J13="Τηλέφωνο",'H01'!J13="Fax"),'H01'!J13,"")</f>
        <v>Τηλέφωνο</v>
      </c>
      <c r="H13" s="30">
        <f>IF(OR('H01'!J13="Τηλέφωνο",'H01'!J13="Fax"),'H01'!K13,"")</f>
        <v>13878</v>
      </c>
      <c r="I13" s="57">
        <v>5.05</v>
      </c>
      <c r="J13" s="90">
        <f t="shared" si="1"/>
        <v>5.05</v>
      </c>
      <c r="K13" s="108">
        <f t="shared" si="4"/>
        <v>0</v>
      </c>
      <c r="M13" s="54" t="str">
        <f t="shared" si="2"/>
        <v/>
      </c>
      <c r="N13" s="80" t="str">
        <f t="shared" si="3"/>
        <v/>
      </c>
    </row>
    <row r="14" spans="1:14" ht="30" customHeight="1" x14ac:dyDescent="0.25">
      <c r="A14" s="5" t="str">
        <f t="shared" si="0"/>
        <v>H02</v>
      </c>
      <c r="B14" s="26" t="str">
        <f t="shared" si="0"/>
        <v>CYTA</v>
      </c>
      <c r="C14" s="92">
        <f>IF(AND(F14&lt;&gt;"",M14=""),IF(ΓΕΝΙΚΑ!$B$15="ΝΑΙ",15300,""),"")</f>
        <v>15300</v>
      </c>
      <c r="D14" s="19" t="str">
        <f>IF(ΓΕΝΙΚΑ!$B$15="ΝΑΙ","ΠΑΝΕΛΛΑΔΙΚΑ","")</f>
        <v>ΠΑΝΕΛΛΑΔΙΚΑ</v>
      </c>
      <c r="E14" s="94" t="s">
        <v>43</v>
      </c>
      <c r="F14" s="31" t="str">
        <f>IF(G14="","",'H01'!I14)</f>
        <v>Βλαβοληψία εταιρικών πελατών</v>
      </c>
      <c r="G14" s="32" t="str">
        <f>IF(OR('H01'!J14="Τηλέφωνο",'H01'!J14="Fax"),'H01'!J14,"")</f>
        <v>Τηλέφωνο</v>
      </c>
      <c r="H14" s="30">
        <f>IF(OR('H01'!J14="Τηλέφωνο",'H01'!J14="Fax"),'H01'!K14,"")</f>
        <v>2155013878</v>
      </c>
      <c r="I14" s="57">
        <v>5.05</v>
      </c>
      <c r="J14" s="90">
        <f t="shared" si="1"/>
        <v>5.05</v>
      </c>
      <c r="K14" s="108">
        <f t="shared" si="4"/>
        <v>0</v>
      </c>
      <c r="M14" s="54" t="str">
        <f t="shared" si="2"/>
        <v/>
      </c>
      <c r="N14" s="80" t="str">
        <f t="shared" si="3"/>
        <v/>
      </c>
    </row>
    <row r="15" spans="1:14" ht="30" customHeight="1" x14ac:dyDescent="0.25">
      <c r="A15" s="5" t="str">
        <f t="shared" si="0"/>
        <v>H02</v>
      </c>
      <c r="B15" s="26" t="str">
        <f t="shared" si="0"/>
        <v>CYTA</v>
      </c>
      <c r="C15" s="92" t="str">
        <f>IF(AND(F15&lt;&gt;"",M15=""),IF(ΓΕΝΙΚΑ!$B$15="ΝΑΙ",15300,""),"")</f>
        <v/>
      </c>
      <c r="D15" s="19" t="str">
        <f>IF(ΓΕΝΙΚΑ!$B$15="ΝΑΙ","ΠΑΝΕΛΛΑΔΙΚΑ","")</f>
        <v>ΠΑΝΕΛΛΑΔΙΚΑ</v>
      </c>
      <c r="E15" s="94" t="s">
        <v>43</v>
      </c>
      <c r="F15" s="31" t="str">
        <f>IF(G15="","",'H01'!I15)</f>
        <v/>
      </c>
      <c r="G15" s="32" t="str">
        <f>IF(OR('H01'!J15="Τηλέφωνο",'H01'!J15="Fax"),'H01'!J15,"")</f>
        <v/>
      </c>
      <c r="H15" s="30" t="str">
        <f>IF(OR('H01'!J15="Τηλέφωνο",'H01'!J15="Fax"),'H01'!K15,"")</f>
        <v/>
      </c>
      <c r="I15" s="57"/>
      <c r="J15" s="90" t="str">
        <f t="shared" si="1"/>
        <v/>
      </c>
      <c r="K15" s="108">
        <f t="shared" si="4"/>
        <v>0</v>
      </c>
      <c r="M15" s="54" t="str">
        <f t="shared" si="2"/>
        <v/>
      </c>
      <c r="N15" s="80" t="str">
        <f t="shared" si="3"/>
        <v/>
      </c>
    </row>
    <row r="16" spans="1:14" ht="30" customHeight="1" x14ac:dyDescent="0.25">
      <c r="A16" s="5" t="str">
        <f t="shared" si="0"/>
        <v>H02</v>
      </c>
      <c r="B16" s="26" t="str">
        <f t="shared" si="0"/>
        <v>CYTA</v>
      </c>
      <c r="C16" s="92" t="str">
        <f>IF(AND(F16&lt;&gt;"",M16=""),IF(ΓΕΝΙΚΑ!$B$15="ΝΑΙ",15300,""),"")</f>
        <v/>
      </c>
      <c r="D16" s="19" t="str">
        <f>IF(ΓΕΝΙΚΑ!$B$15="ΝΑΙ","ΠΑΝΕΛΛΑΔΙΚΑ","")</f>
        <v>ΠΑΝΕΛΛΑΔΙΚΑ</v>
      </c>
      <c r="E16" s="94" t="s">
        <v>43</v>
      </c>
      <c r="F16" s="31" t="str">
        <f>IF(G16="","",'H01'!I16)</f>
        <v/>
      </c>
      <c r="G16" s="32" t="str">
        <f>IF(OR('H01'!J16="Τηλέφωνο",'H01'!J16="Fax"),'H01'!J16,"")</f>
        <v/>
      </c>
      <c r="H16" s="30" t="str">
        <f>IF(OR('H01'!J16="Τηλέφωνο",'H01'!J16="Fax"),'H01'!K16,"")</f>
        <v/>
      </c>
      <c r="I16" s="57"/>
      <c r="J16" s="90" t="str">
        <f t="shared" si="1"/>
        <v/>
      </c>
      <c r="K16" s="108">
        <f t="shared" si="4"/>
        <v>0</v>
      </c>
      <c r="M16" s="54" t="str">
        <f t="shared" si="2"/>
        <v/>
      </c>
      <c r="N16" s="80" t="str">
        <f t="shared" si="3"/>
        <v/>
      </c>
    </row>
    <row r="17" spans="1:14" ht="30" customHeight="1" x14ac:dyDescent="0.25">
      <c r="A17" s="5" t="str">
        <f t="shared" si="0"/>
        <v>H02</v>
      </c>
      <c r="B17" s="26" t="str">
        <f t="shared" si="0"/>
        <v>CYTA</v>
      </c>
      <c r="C17" s="92" t="str">
        <f>IF(AND(F17&lt;&gt;"",M17=""),IF(ΓΕΝΙΚΑ!$B$15="ΝΑΙ",15300,""),"")</f>
        <v/>
      </c>
      <c r="D17" s="19" t="str">
        <f>IF(ΓΕΝΙΚΑ!$B$15="ΝΑΙ","ΠΑΝΕΛΛΑΔΙΚΑ","")</f>
        <v>ΠΑΝΕΛΛΑΔΙΚΑ</v>
      </c>
      <c r="E17" s="94" t="s">
        <v>43</v>
      </c>
      <c r="F17" s="31" t="str">
        <f>IF(G17="","",'H01'!I17)</f>
        <v/>
      </c>
      <c r="G17" s="32" t="str">
        <f>IF(OR('H01'!J17="Τηλέφωνο",'H01'!J17="Fax"),'H01'!J17,"")</f>
        <v/>
      </c>
      <c r="H17" s="30" t="str">
        <f>IF(OR('H01'!J17="Τηλέφωνο",'H01'!J17="Fax"),'H01'!K17,"")</f>
        <v/>
      </c>
      <c r="I17" s="57"/>
      <c r="J17" s="90" t="str">
        <f t="shared" si="1"/>
        <v/>
      </c>
      <c r="K17" s="108">
        <f t="shared" si="4"/>
        <v>0</v>
      </c>
      <c r="M17" s="54" t="str">
        <f t="shared" si="2"/>
        <v/>
      </c>
      <c r="N17" s="80" t="str">
        <f t="shared" si="3"/>
        <v/>
      </c>
    </row>
    <row r="18" spans="1:14" ht="30" customHeight="1" x14ac:dyDescent="0.25">
      <c r="A18" s="5" t="str">
        <f t="shared" si="0"/>
        <v>H02</v>
      </c>
      <c r="B18" s="26" t="str">
        <f t="shared" si="0"/>
        <v>CYTA</v>
      </c>
      <c r="C18" s="92" t="str">
        <f>IF(AND(F18&lt;&gt;"",M18=""),IF(ΓΕΝΙΚΑ!$B$15="ΝΑΙ",15300,""),"")</f>
        <v/>
      </c>
      <c r="D18" s="19" t="str">
        <f>IF(ΓΕΝΙΚΑ!$B$15="ΝΑΙ","ΠΑΝΕΛΛΑΔΙΚΑ","")</f>
        <v>ΠΑΝΕΛΛΑΔΙΚΑ</v>
      </c>
      <c r="E18" s="94" t="s">
        <v>43</v>
      </c>
      <c r="F18" s="31" t="str">
        <f>IF(G18="","",'H01'!I18)</f>
        <v/>
      </c>
      <c r="G18" s="32" t="str">
        <f>IF(OR('H01'!J18="Τηλέφωνο",'H01'!J18="Fax"),'H01'!J18,"")</f>
        <v/>
      </c>
      <c r="H18" s="30" t="str">
        <f>IF(OR('H01'!J18="Τηλέφωνο",'H01'!J18="Fax"),'H01'!K18,"")</f>
        <v/>
      </c>
      <c r="I18" s="57"/>
      <c r="J18" s="90" t="str">
        <f t="shared" si="1"/>
        <v/>
      </c>
      <c r="K18" s="108">
        <f t="shared" si="4"/>
        <v>0</v>
      </c>
      <c r="M18" s="54" t="str">
        <f t="shared" si="2"/>
        <v/>
      </c>
      <c r="N18" s="80" t="str">
        <f t="shared" si="3"/>
        <v/>
      </c>
    </row>
    <row r="19" spans="1:14" ht="30" customHeight="1" x14ac:dyDescent="0.25">
      <c r="A19" s="5" t="str">
        <f t="shared" si="0"/>
        <v>H02</v>
      </c>
      <c r="B19" s="26" t="str">
        <f t="shared" si="0"/>
        <v>CYTA</v>
      </c>
      <c r="C19" s="92" t="str">
        <f>IF(AND(F19&lt;&gt;"",M19=""),IF(ΓΕΝΙΚΑ!$B$15="ΝΑΙ",15300,""),"")</f>
        <v/>
      </c>
      <c r="D19" s="19" t="str">
        <f>IF(ΓΕΝΙΚΑ!$B$15="ΝΑΙ","ΠΑΝΕΛΛΑΔΙΚΑ","")</f>
        <v>ΠΑΝΕΛΛΑΔΙΚΑ</v>
      </c>
      <c r="E19" s="94" t="s">
        <v>43</v>
      </c>
      <c r="F19" s="31" t="str">
        <f>IF(G19="","",'H01'!I19)</f>
        <v/>
      </c>
      <c r="G19" s="32" t="str">
        <f>IF(OR('H01'!J19="Τηλέφωνο",'H01'!J19="Fax"),'H01'!J19,"")</f>
        <v/>
      </c>
      <c r="H19" s="30" t="str">
        <f>IF(OR('H01'!J19="Τηλέφωνο",'H01'!J19="Fax"),'H01'!K19,"")</f>
        <v/>
      </c>
      <c r="I19" s="57"/>
      <c r="J19" s="90" t="str">
        <f t="shared" si="1"/>
        <v/>
      </c>
      <c r="K19" s="108">
        <f t="shared" si="4"/>
        <v>0</v>
      </c>
      <c r="M19" s="54" t="str">
        <f t="shared" si="2"/>
        <v/>
      </c>
      <c r="N19" s="80" t="str">
        <f t="shared" si="3"/>
        <v/>
      </c>
    </row>
    <row r="20" spans="1:14" ht="30" customHeight="1" x14ac:dyDescent="0.25">
      <c r="A20" s="5" t="str">
        <f t="shared" si="0"/>
        <v>H02</v>
      </c>
      <c r="B20" s="4" t="str">
        <f t="shared" si="0"/>
        <v>CYTA</v>
      </c>
      <c r="C20" s="92" t="str">
        <f>IF(AND(F20&lt;&gt;"",M20=""),IF(ΓΕΝΙΚΑ!$B$15="ΝΑΙ",15300,""),"")</f>
        <v/>
      </c>
      <c r="D20" s="19" t="str">
        <f>IF(ΓΕΝΙΚΑ!$B$15="ΝΑΙ","ΠΑΝΕΛΛΑΔΙΚΑ","")</f>
        <v>ΠΑΝΕΛΛΑΔΙΚΑ</v>
      </c>
      <c r="E20" s="94" t="s">
        <v>43</v>
      </c>
      <c r="F20" s="31" t="str">
        <f>IF(G20="","",'H01'!I20)</f>
        <v/>
      </c>
      <c r="G20" s="32" t="str">
        <f>IF(OR('H01'!J20="Τηλέφωνο",'H01'!J20="Fax"),'H01'!J20,"")</f>
        <v/>
      </c>
      <c r="H20" s="30" t="str">
        <f>IF(OR('H01'!J20="Τηλέφωνο",'H01'!J20="Fax"),'H01'!K20,"")</f>
        <v/>
      </c>
      <c r="I20" s="57"/>
      <c r="J20" s="90" t="str">
        <f t="shared" si="1"/>
        <v/>
      </c>
      <c r="K20" s="108">
        <f t="shared" si="4"/>
        <v>0</v>
      </c>
      <c r="M20" s="54" t="str">
        <f t="shared" si="2"/>
        <v/>
      </c>
      <c r="N20" s="80" t="str">
        <f t="shared" si="3"/>
        <v/>
      </c>
    </row>
    <row r="21" spans="1:14" ht="30" customHeight="1" x14ac:dyDescent="0.25">
      <c r="A21" s="5" t="str">
        <f t="shared" si="0"/>
        <v>H02</v>
      </c>
      <c r="B21" s="4" t="str">
        <f t="shared" si="0"/>
        <v>CYTA</v>
      </c>
      <c r="C21" s="92" t="str">
        <f>IF(AND(F21&lt;&gt;"",M21=""),IF(ΓΕΝΙΚΑ!$B$15="ΝΑΙ",15300,""),"")</f>
        <v/>
      </c>
      <c r="D21" s="19" t="str">
        <f>IF(ΓΕΝΙΚΑ!$B$15="ΝΑΙ","ΠΑΝΕΛΛΑΔΙΚΑ","")</f>
        <v>ΠΑΝΕΛΛΑΔΙΚΑ</v>
      </c>
      <c r="E21" s="94" t="s">
        <v>43</v>
      </c>
      <c r="F21" s="31" t="str">
        <f>IF(G21="","",'H01'!I21)</f>
        <v/>
      </c>
      <c r="G21" s="32" t="str">
        <f>IF(OR('H01'!J21="Τηλέφωνο",'H01'!J21="Fax"),'H01'!J21,"")</f>
        <v/>
      </c>
      <c r="H21" s="30" t="str">
        <f>IF(OR('H01'!J21="Τηλέφωνο",'H01'!J21="Fax"),'H01'!K21,"")</f>
        <v/>
      </c>
      <c r="I21" s="57"/>
      <c r="J21" s="90" t="str">
        <f t="shared" si="1"/>
        <v/>
      </c>
      <c r="K21" s="108">
        <f t="shared" si="4"/>
        <v>0</v>
      </c>
      <c r="M21" s="54" t="str">
        <f t="shared" si="2"/>
        <v/>
      </c>
      <c r="N21" s="80" t="str">
        <f t="shared" si="3"/>
        <v/>
      </c>
    </row>
    <row r="22" spans="1:14" ht="30" customHeight="1" x14ac:dyDescent="0.25">
      <c r="A22" s="5" t="str">
        <f t="shared" si="0"/>
        <v>H02</v>
      </c>
      <c r="B22" s="4" t="str">
        <f t="shared" si="0"/>
        <v>CYTA</v>
      </c>
      <c r="C22" s="92" t="str">
        <f>IF(AND(F22&lt;&gt;"",M22=""),IF(ΓΕΝΙΚΑ!$B$15="ΝΑΙ",15300,""),"")</f>
        <v/>
      </c>
      <c r="D22" s="19" t="str">
        <f>IF(ΓΕΝΙΚΑ!$B$15="ΝΑΙ","ΠΑΝΕΛΛΑΔΙΚΑ","")</f>
        <v>ΠΑΝΕΛΛΑΔΙΚΑ</v>
      </c>
      <c r="E22" s="94" t="s">
        <v>43</v>
      </c>
      <c r="F22" s="31" t="str">
        <f>IF(G22="","",'H01'!I22)</f>
        <v/>
      </c>
      <c r="G22" s="32" t="str">
        <f>IF(OR('H01'!J22="Τηλέφωνο",'H01'!J22="Fax"),'H01'!J22,"")</f>
        <v/>
      </c>
      <c r="H22" s="30" t="str">
        <f>IF(OR('H01'!J22="Τηλέφωνο",'H01'!J22="Fax"),'H01'!K22,"")</f>
        <v/>
      </c>
      <c r="I22" s="57"/>
      <c r="J22" s="90" t="str">
        <f t="shared" si="1"/>
        <v/>
      </c>
      <c r="K22" s="108">
        <f t="shared" si="4"/>
        <v>0</v>
      </c>
      <c r="M22" s="54" t="str">
        <f t="shared" si="2"/>
        <v/>
      </c>
      <c r="N22" s="80" t="str">
        <f t="shared" si="3"/>
        <v/>
      </c>
    </row>
    <row r="23" spans="1:14" ht="30" customHeight="1" x14ac:dyDescent="0.25">
      <c r="A23" s="5" t="str">
        <f t="shared" si="0"/>
        <v>H02</v>
      </c>
      <c r="B23" s="4" t="str">
        <f t="shared" si="0"/>
        <v>CYTA</v>
      </c>
      <c r="C23" s="92" t="str">
        <f>IF(AND(F23&lt;&gt;"",M23=""),IF(ΓΕΝΙΚΑ!$B$15="ΝΑΙ",15300,""),"")</f>
        <v/>
      </c>
      <c r="D23" s="19" t="str">
        <f>IF(ΓΕΝΙΚΑ!$B$15="ΝΑΙ","ΠΑΝΕΛΛΑΔΙΚΑ","")</f>
        <v>ΠΑΝΕΛΛΑΔΙΚΑ</v>
      </c>
      <c r="E23" s="94" t="s">
        <v>43</v>
      </c>
      <c r="F23" s="31" t="str">
        <f>IF(G23="","",'H01'!I23)</f>
        <v/>
      </c>
      <c r="G23" s="32" t="str">
        <f>IF(OR('H01'!J23="Τηλέφωνο",'H01'!J23="Fax"),'H01'!J23,"")</f>
        <v/>
      </c>
      <c r="H23" s="30" t="str">
        <f>IF(OR('H01'!J23="Τηλέφωνο",'H01'!J23="Fax"),'H01'!K23,"")</f>
        <v/>
      </c>
      <c r="I23" s="57"/>
      <c r="J23" s="90" t="str">
        <f t="shared" si="1"/>
        <v/>
      </c>
      <c r="K23" s="108">
        <f t="shared" si="4"/>
        <v>0</v>
      </c>
      <c r="M23" s="54" t="str">
        <f t="shared" si="2"/>
        <v/>
      </c>
      <c r="N23" s="80" t="str">
        <f t="shared" si="3"/>
        <v/>
      </c>
    </row>
    <row r="24" spans="1:14" ht="30" customHeight="1" x14ac:dyDescent="0.25">
      <c r="A24" s="5" t="str">
        <f t="shared" si="0"/>
        <v>H02</v>
      </c>
      <c r="B24" s="4" t="str">
        <f t="shared" si="0"/>
        <v>CYTA</v>
      </c>
      <c r="C24" s="92" t="str">
        <f>IF(AND(F24&lt;&gt;"",M24=""),IF(ΓΕΝΙΚΑ!$B$15="ΝΑΙ",15300,""),"")</f>
        <v/>
      </c>
      <c r="D24" s="19" t="str">
        <f>IF(ΓΕΝΙΚΑ!$B$15="ΝΑΙ","ΠΑΝΕΛΛΑΔΙΚΑ","")</f>
        <v>ΠΑΝΕΛΛΑΔΙΚΑ</v>
      </c>
      <c r="E24" s="94" t="s">
        <v>43</v>
      </c>
      <c r="F24" s="31" t="str">
        <f>IF(G24="","",'H01'!I24)</f>
        <v/>
      </c>
      <c r="G24" s="32" t="str">
        <f>IF(OR('H01'!J24="Τηλέφωνο",'H01'!J24="Fax"),'H01'!J24,"")</f>
        <v/>
      </c>
      <c r="H24" s="30" t="str">
        <f>IF(OR('H01'!J24="Τηλέφωνο",'H01'!J24="Fax"),'H01'!K24,"")</f>
        <v/>
      </c>
      <c r="I24" s="57"/>
      <c r="J24" s="90" t="str">
        <f t="shared" si="1"/>
        <v/>
      </c>
      <c r="K24" s="108">
        <f t="shared" si="4"/>
        <v>0</v>
      </c>
      <c r="M24" s="54" t="str">
        <f t="shared" si="2"/>
        <v/>
      </c>
      <c r="N24" s="80" t="str">
        <f t="shared" si="3"/>
        <v/>
      </c>
    </row>
    <row r="25" spans="1:14" ht="30" customHeight="1" x14ac:dyDescent="0.25">
      <c r="A25" s="5" t="str">
        <f t="shared" si="0"/>
        <v>H02</v>
      </c>
      <c r="B25" s="4" t="str">
        <f t="shared" si="0"/>
        <v>CYTA</v>
      </c>
      <c r="C25" s="92" t="str">
        <f>IF(AND(F25&lt;&gt;"",M25=""),IF(ΓΕΝΙΚΑ!$B$15="ΝΑΙ",15300,""),"")</f>
        <v/>
      </c>
      <c r="D25" s="19" t="str">
        <f>IF(ΓΕΝΙΚΑ!$B$15="ΝΑΙ","ΠΑΝΕΛΛΑΔΙΚΑ","")</f>
        <v>ΠΑΝΕΛΛΑΔΙΚΑ</v>
      </c>
      <c r="E25" s="94" t="s">
        <v>43</v>
      </c>
      <c r="F25" s="31" t="str">
        <f>IF(G25="","",'H01'!I25)</f>
        <v/>
      </c>
      <c r="G25" s="32" t="str">
        <f>IF(OR('H01'!J25="Τηλέφωνο",'H01'!J25="Fax"),'H01'!J25,"")</f>
        <v/>
      </c>
      <c r="H25" s="30" t="str">
        <f>IF(OR('H01'!J25="Τηλέφωνο",'H01'!J25="Fax"),'H01'!K25,"")</f>
        <v/>
      </c>
      <c r="I25" s="57"/>
      <c r="J25" s="90" t="str">
        <f t="shared" si="1"/>
        <v/>
      </c>
      <c r="K25" s="108">
        <f t="shared" si="4"/>
        <v>0</v>
      </c>
      <c r="M25" s="54" t="str">
        <f t="shared" si="2"/>
        <v/>
      </c>
      <c r="N25" s="80" t="str">
        <f t="shared" si="3"/>
        <v/>
      </c>
    </row>
    <row r="26" spans="1:14" ht="30" customHeight="1" x14ac:dyDescent="0.25">
      <c r="A26" s="5" t="str">
        <f t="shared" si="0"/>
        <v>H02</v>
      </c>
      <c r="B26" s="4" t="str">
        <f t="shared" si="0"/>
        <v>CYTA</v>
      </c>
      <c r="C26" s="92" t="str">
        <f>IF(AND(F26&lt;&gt;"",M26=""),IF(ΓΕΝΙΚΑ!$B$15="ΝΑΙ",15300,""),"")</f>
        <v/>
      </c>
      <c r="D26" s="19" t="str">
        <f>IF(ΓΕΝΙΚΑ!$B$15="ΝΑΙ","ΠΑΝΕΛΛΑΔΙΚΑ","")</f>
        <v>ΠΑΝΕΛΛΑΔΙΚΑ</v>
      </c>
      <c r="E26" s="94" t="s">
        <v>43</v>
      </c>
      <c r="F26" s="31" t="str">
        <f>IF(G26="","",'H01'!I26)</f>
        <v/>
      </c>
      <c r="G26" s="32" t="str">
        <f>IF(OR('H01'!J26="Τηλέφωνο",'H01'!J26="Fax"),'H01'!J26,"")</f>
        <v/>
      </c>
      <c r="H26" s="30" t="str">
        <f>IF(OR('H01'!J26="Τηλέφωνο",'H01'!J26="Fax"),'H01'!K26,"")</f>
        <v/>
      </c>
      <c r="I26" s="57"/>
      <c r="J26" s="90" t="str">
        <f t="shared" si="1"/>
        <v/>
      </c>
      <c r="K26" s="108">
        <f t="shared" si="4"/>
        <v>0</v>
      </c>
      <c r="M26" s="54" t="str">
        <f t="shared" si="2"/>
        <v/>
      </c>
      <c r="N26" s="80" t="str">
        <f t="shared" si="3"/>
        <v/>
      </c>
    </row>
    <row r="27" spans="1:14" ht="30" customHeight="1" x14ac:dyDescent="0.25">
      <c r="A27" s="5" t="str">
        <f t="shared" si="0"/>
        <v>H02</v>
      </c>
      <c r="B27" s="4" t="str">
        <f t="shared" si="0"/>
        <v>CYTA</v>
      </c>
      <c r="C27" s="92" t="str">
        <f>IF(AND(F27&lt;&gt;"",M27=""),IF(ΓΕΝΙΚΑ!$B$15="ΝΑΙ",15300,""),"")</f>
        <v/>
      </c>
      <c r="D27" s="19" t="str">
        <f>IF(ΓΕΝΙΚΑ!$B$15="ΝΑΙ","ΠΑΝΕΛΛΑΔΙΚΑ","")</f>
        <v>ΠΑΝΕΛΛΑΔΙΚΑ</v>
      </c>
      <c r="E27" s="94" t="s">
        <v>43</v>
      </c>
      <c r="F27" s="31" t="str">
        <f>IF(G27="","",'H01'!I27)</f>
        <v/>
      </c>
      <c r="G27" s="32" t="str">
        <f>IF(OR('H01'!J27="Τηλέφωνο",'H01'!J27="Fax"),'H01'!J27,"")</f>
        <v/>
      </c>
      <c r="H27" s="30" t="str">
        <f>IF(OR('H01'!J27="Τηλέφωνο",'H01'!J27="Fax"),'H01'!K27,"")</f>
        <v/>
      </c>
      <c r="I27" s="57"/>
      <c r="J27" s="90" t="str">
        <f t="shared" si="1"/>
        <v/>
      </c>
      <c r="K27" s="108">
        <f t="shared" si="4"/>
        <v>0</v>
      </c>
      <c r="M27" s="54" t="str">
        <f t="shared" si="2"/>
        <v/>
      </c>
      <c r="N27" s="80" t="str">
        <f t="shared" si="3"/>
        <v/>
      </c>
    </row>
    <row r="28" spans="1:14" ht="30" customHeight="1" x14ac:dyDescent="0.25">
      <c r="A28" s="5" t="str">
        <f t="shared" si="0"/>
        <v>H02</v>
      </c>
      <c r="B28" s="4" t="str">
        <f t="shared" si="0"/>
        <v>CYTA</v>
      </c>
      <c r="C28" s="92" t="str">
        <f>IF(AND(F28&lt;&gt;"",M28=""),IF(ΓΕΝΙΚΑ!$B$15="ΝΑΙ",15300,""),"")</f>
        <v/>
      </c>
      <c r="D28" s="19" t="str">
        <f>IF(ΓΕΝΙΚΑ!$B$15="ΝΑΙ","ΠΑΝΕΛΛΑΔΙΚΑ","")</f>
        <v>ΠΑΝΕΛΛΑΔΙΚΑ</v>
      </c>
      <c r="E28" s="94" t="s">
        <v>43</v>
      </c>
      <c r="F28" s="31" t="str">
        <f>IF(G28="","",'H01'!I28)</f>
        <v/>
      </c>
      <c r="G28" s="32" t="str">
        <f>IF(OR('H01'!J28="Τηλέφωνο",'H01'!J28="Fax"),'H01'!J28,"")</f>
        <v/>
      </c>
      <c r="H28" s="30" t="str">
        <f>IF(OR('H01'!J28="Τηλέφωνο",'H01'!J28="Fax"),'H01'!K28,"")</f>
        <v/>
      </c>
      <c r="I28" s="57"/>
      <c r="J28" s="90" t="str">
        <f t="shared" si="1"/>
        <v/>
      </c>
      <c r="K28" s="108">
        <f t="shared" si="4"/>
        <v>0</v>
      </c>
      <c r="M28" s="54" t="str">
        <f t="shared" si="2"/>
        <v/>
      </c>
      <c r="N28" s="80" t="str">
        <f t="shared" si="3"/>
        <v/>
      </c>
    </row>
    <row r="29" spans="1:14" ht="30" customHeight="1" x14ac:dyDescent="0.25">
      <c r="A29" s="5" t="str">
        <f t="shared" si="0"/>
        <v>H02</v>
      </c>
      <c r="B29" s="4" t="str">
        <f t="shared" si="0"/>
        <v>CYTA</v>
      </c>
      <c r="C29" s="92" t="str">
        <f>IF(AND(F29&lt;&gt;"",M29=""),IF(ΓΕΝΙΚΑ!$B$15="ΝΑΙ",15300,""),"")</f>
        <v/>
      </c>
      <c r="D29" s="19" t="str">
        <f>IF(ΓΕΝΙΚΑ!$B$15="ΝΑΙ","ΠΑΝΕΛΛΑΔΙΚΑ","")</f>
        <v>ΠΑΝΕΛΛΑΔΙΚΑ</v>
      </c>
      <c r="E29" s="94" t="s">
        <v>43</v>
      </c>
      <c r="F29" s="31" t="str">
        <f>IF(G29="","",'H01'!I29)</f>
        <v/>
      </c>
      <c r="G29" s="32" t="str">
        <f>IF(OR('H01'!J29="Τηλέφωνο",'H01'!J29="Fax"),'H01'!J29,"")</f>
        <v/>
      </c>
      <c r="H29" s="30" t="str">
        <f>IF(OR('H01'!J29="Τηλέφωνο",'H01'!J29="Fax"),'H01'!K29,"")</f>
        <v/>
      </c>
      <c r="I29" s="57"/>
      <c r="J29" s="90" t="str">
        <f t="shared" si="1"/>
        <v/>
      </c>
      <c r="K29" s="108">
        <f t="shared" si="4"/>
        <v>0</v>
      </c>
      <c r="M29" s="54" t="str">
        <f t="shared" si="2"/>
        <v/>
      </c>
      <c r="N29" s="80" t="str">
        <f t="shared" si="3"/>
        <v/>
      </c>
    </row>
    <row r="30" spans="1:14" ht="30" customHeight="1" x14ac:dyDescent="0.25">
      <c r="A30" s="5" t="str">
        <f t="shared" si="0"/>
        <v>H02</v>
      </c>
      <c r="B30" s="4" t="str">
        <f t="shared" si="0"/>
        <v>CYTA</v>
      </c>
      <c r="C30" s="92" t="str">
        <f>IF(AND(F30&lt;&gt;"",M30=""),IF(ΓΕΝΙΚΑ!$B$15="ΝΑΙ",15300,""),"")</f>
        <v/>
      </c>
      <c r="D30" s="19" t="str">
        <f>IF(ΓΕΝΙΚΑ!$B$15="ΝΑΙ","ΠΑΝΕΛΛΑΔΙΚΑ","")</f>
        <v>ΠΑΝΕΛΛΑΔΙΚΑ</v>
      </c>
      <c r="E30" s="94" t="s">
        <v>43</v>
      </c>
      <c r="F30" s="31" t="str">
        <f>IF(G30="","",'H01'!I30)</f>
        <v/>
      </c>
      <c r="G30" s="32" t="str">
        <f>IF(OR('H01'!J30="Τηλέφωνο",'H01'!J30="Fax"),'H01'!J30,"")</f>
        <v/>
      </c>
      <c r="H30" s="30" t="str">
        <f>IF(OR('H01'!J30="Τηλέφωνο",'H01'!J30="Fax"),'H01'!K30,"")</f>
        <v/>
      </c>
      <c r="I30" s="57"/>
      <c r="J30" s="90" t="str">
        <f t="shared" si="1"/>
        <v/>
      </c>
      <c r="K30" s="108">
        <f t="shared" si="4"/>
        <v>0</v>
      </c>
      <c r="M30" s="54" t="str">
        <f t="shared" si="2"/>
        <v/>
      </c>
      <c r="N30" s="80" t="str">
        <f t="shared" si="3"/>
        <v/>
      </c>
    </row>
    <row r="31" spans="1:14" ht="30" customHeight="1" x14ac:dyDescent="0.25">
      <c r="A31" s="5" t="str">
        <f t="shared" si="0"/>
        <v>H02</v>
      </c>
      <c r="B31" s="4" t="str">
        <f t="shared" si="0"/>
        <v>CYTA</v>
      </c>
      <c r="C31" s="92" t="str">
        <f>IF(AND(F31&lt;&gt;"",M31=""),IF(ΓΕΝΙΚΑ!$B$15="ΝΑΙ",15300,""),"")</f>
        <v/>
      </c>
      <c r="D31" s="19" t="str">
        <f>IF(ΓΕΝΙΚΑ!$B$15="ΝΑΙ","ΠΑΝΕΛΛΑΔΙΚΑ","")</f>
        <v>ΠΑΝΕΛΛΑΔΙΚΑ</v>
      </c>
      <c r="E31" s="94" t="s">
        <v>43</v>
      </c>
      <c r="F31" s="31" t="str">
        <f>IF(G31="","",'H01'!I31)</f>
        <v/>
      </c>
      <c r="G31" s="32" t="str">
        <f>IF(OR('H01'!J31="Τηλέφωνο",'H01'!J31="Fax"),'H01'!J31,"")</f>
        <v/>
      </c>
      <c r="H31" s="30" t="str">
        <f>IF(OR('H01'!J31="Τηλέφωνο",'H01'!J31="Fax"),'H01'!K31,"")</f>
        <v/>
      </c>
      <c r="I31" s="57"/>
      <c r="J31" s="90" t="str">
        <f t="shared" si="1"/>
        <v/>
      </c>
      <c r="K31" s="108">
        <f t="shared" si="4"/>
        <v>0</v>
      </c>
      <c r="M31" s="54" t="str">
        <f t="shared" si="2"/>
        <v/>
      </c>
      <c r="N31" s="80" t="str">
        <f t="shared" si="3"/>
        <v/>
      </c>
    </row>
    <row r="32" spans="1:14" ht="30" customHeight="1" thickBot="1" x14ac:dyDescent="0.3">
      <c r="A32" s="6" t="str">
        <f t="shared" si="0"/>
        <v>H02</v>
      </c>
      <c r="B32" s="27" t="str">
        <f t="shared" si="0"/>
        <v>CYTA</v>
      </c>
      <c r="C32" s="92" t="str">
        <f>IF(AND(F32&lt;&gt;"",M32=""),IF(ΓΕΝΙΚΑ!$B$15="ΝΑΙ",15300,""),"")</f>
        <v/>
      </c>
      <c r="D32" s="19" t="str">
        <f>IF(ΓΕΝΙΚΑ!$B$15="ΝΑΙ","ΠΑΝΕΛΛΑΔΙΚΑ","")</f>
        <v>ΠΑΝΕΛΛΑΔΙΚΑ</v>
      </c>
      <c r="E32" s="94" t="s">
        <v>43</v>
      </c>
      <c r="F32" s="65" t="str">
        <f>IF(G32="","",'H01'!I32)</f>
        <v/>
      </c>
      <c r="G32" s="33" t="str">
        <f>IF(OR('H01'!J32="Τηλέφωνο",'H01'!J32="Fax"),'H01'!J32,"")</f>
        <v/>
      </c>
      <c r="H32" s="74" t="str">
        <f>IF(OR('H01'!J32="Τηλέφωνο",'H01'!J32="Fax"),'H01'!K32,"")</f>
        <v/>
      </c>
      <c r="I32" s="57"/>
      <c r="J32" s="90" t="str">
        <f t="shared" si="1"/>
        <v/>
      </c>
      <c r="K32" s="108">
        <f t="shared" si="4"/>
        <v>0</v>
      </c>
      <c r="M32" s="55" t="str">
        <f t="shared" si="2"/>
        <v/>
      </c>
      <c r="N32" s="81" t="str">
        <f t="shared" si="3"/>
        <v/>
      </c>
    </row>
  </sheetData>
  <sheetProtection algorithmName="SHA-512" hashValue="5DzHIVmBOoAnChgm31BaJ8Bm+52PlgwkEtgjTVeruef+7uifayxo6dm+qi2vS9GImTQx7H4MhQcrQf3IuJVDww==" saltValue="w08hZ85ytZnjFcnXO+41Fg==" spinCount="100000" sheet="1" objects="1" scenarios="1" formatColumns="0" formatRows="0" selectLockedCells="1"/>
  <conditionalFormatting sqref="M4:M32">
    <cfRule type="cellIs" dxfId="7" priority="23" operator="equal">
      <formula>"ΣΦΑΛΜΑ"</formula>
    </cfRule>
  </conditionalFormatting>
  <conditionalFormatting sqref="I3:J3 J4:J32">
    <cfRule type="expression" dxfId="6" priority="22">
      <formula>AND($G$3&lt;&gt;"Fax",$G$3&lt;&gt;"Τηλέφωνο")</formula>
    </cfRule>
  </conditionalFormatting>
  <conditionalFormatting sqref="I4">
    <cfRule type="expression" dxfId="5" priority="21">
      <formula>AND($G4&lt;&gt;"Fax",$G4&lt;&gt;"Τηλέφωνο")</formula>
    </cfRule>
  </conditionalFormatting>
  <conditionalFormatting sqref="M3">
    <cfRule type="cellIs" dxfId="4" priority="2" operator="equal">
      <formula>"ΣΦΑΛΜΑ"</formula>
    </cfRule>
  </conditionalFormatting>
  <conditionalFormatting sqref="I5:I32">
    <cfRule type="expression" dxfId="3" priority="1">
      <formula>AND($G5&lt;&gt;"Fax",$G5&lt;&gt;"Τηλέφωνο")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O32"/>
  <sheetViews>
    <sheetView topLeftCell="A2" zoomScaleNormal="100" workbookViewId="0">
      <selection activeCell="L3" sqref="L3"/>
    </sheetView>
  </sheetViews>
  <sheetFormatPr defaultColWidth="0" defaultRowHeight="15" zeroHeight="1" x14ac:dyDescent="0.25"/>
  <cols>
    <col min="1" max="1" width="50" style="41" customWidth="1"/>
    <col min="2" max="5" width="23" style="41" hidden="1" customWidth="1"/>
    <col min="6" max="6" width="28.7109375" style="41" customWidth="1"/>
    <col min="7" max="7" width="26" style="41" customWidth="1"/>
    <col min="8" max="8" width="40" style="63" customWidth="1"/>
    <col min="9" max="9" width="31" style="41" hidden="1" customWidth="1"/>
    <col min="10" max="10" width="40" style="63" customWidth="1"/>
    <col min="11" max="11" width="30.140625" style="41" hidden="1" customWidth="1"/>
    <col min="12" max="12" width="48.140625" style="41" customWidth="1"/>
    <col min="13" max="13" width="7.140625" style="41" customWidth="1"/>
    <col min="14" max="14" width="17.42578125" style="41" customWidth="1"/>
    <col min="15" max="15" width="69.28515625" style="41" customWidth="1"/>
    <col min="16" max="16384" width="9.140625" style="41" hidden="1"/>
  </cols>
  <sheetData>
    <row r="1" spans="1:15" ht="15.75" hidden="1" thickBot="1" x14ac:dyDescent="0.3">
      <c r="A1" s="22" t="s">
        <v>44</v>
      </c>
      <c r="B1" s="22" t="s">
        <v>45</v>
      </c>
      <c r="C1" s="13" t="s">
        <v>78</v>
      </c>
      <c r="D1" s="13" t="s">
        <v>79</v>
      </c>
      <c r="E1" s="13" t="s">
        <v>46</v>
      </c>
      <c r="F1" s="35" t="s">
        <v>47</v>
      </c>
      <c r="G1" s="35" t="s">
        <v>48</v>
      </c>
      <c r="H1" s="37" t="s">
        <v>49</v>
      </c>
      <c r="I1" s="35" t="s">
        <v>71</v>
      </c>
      <c r="J1" s="37" t="s">
        <v>49</v>
      </c>
      <c r="K1" s="35" t="s">
        <v>72</v>
      </c>
      <c r="L1" s="35" t="s">
        <v>50</v>
      </c>
      <c r="N1" s="37" t="s">
        <v>49</v>
      </c>
      <c r="O1" s="37" t="s">
        <v>49</v>
      </c>
    </row>
    <row r="2" spans="1:15" ht="60" customHeight="1" thickBot="1" x14ac:dyDescent="0.3">
      <c r="A2" s="24" t="s">
        <v>12</v>
      </c>
      <c r="B2" s="25" t="s">
        <v>8</v>
      </c>
      <c r="C2" s="25"/>
      <c r="D2" s="25"/>
      <c r="E2" s="25" t="s">
        <v>80</v>
      </c>
      <c r="F2" s="25" t="s">
        <v>15</v>
      </c>
      <c r="G2" s="25" t="s">
        <v>25</v>
      </c>
      <c r="H2" s="38" t="s">
        <v>69</v>
      </c>
      <c r="I2" s="38" t="s">
        <v>29</v>
      </c>
      <c r="J2" s="38" t="s">
        <v>70</v>
      </c>
      <c r="K2" s="38" t="s">
        <v>30</v>
      </c>
      <c r="L2" s="10" t="s">
        <v>11</v>
      </c>
      <c r="M2" s="60"/>
      <c r="N2" s="58" t="s">
        <v>39</v>
      </c>
      <c r="O2" s="47" t="s">
        <v>66</v>
      </c>
    </row>
    <row r="3" spans="1:15" ht="168.75" customHeight="1" thickTop="1" x14ac:dyDescent="0.25">
      <c r="A3" s="9" t="s">
        <v>33</v>
      </c>
      <c r="B3" s="28" t="str">
        <f>ΓΕΝΙΚΑ!C4</f>
        <v>CYTA</v>
      </c>
      <c r="C3" s="92">
        <f>IF(AND(F3&lt;&gt;"",N3=""),IF(ΓΕΝΙΚΑ!$B$16="ΝΑΙ",15300,""),"")</f>
        <v>15300</v>
      </c>
      <c r="D3" s="19" t="str">
        <f>IF(ΓΕΝΙΚΑ!$B$16="ΝΑΙ","ΠΑΝΕΛΛΑΔΙΚΑ","")</f>
        <v>ΠΑΝΕΛΛΑΔΙΚΑ</v>
      </c>
      <c r="E3" s="93" t="s">
        <v>43</v>
      </c>
      <c r="F3" s="31" t="str">
        <f>IF(G3&lt;&gt;"",'H01'!I3,"")</f>
        <v>Λήψη παραγγελιών ή/και παροχή πληροφοριών/βοήθειας</v>
      </c>
      <c r="G3" s="64">
        <f>IF('H01'!J3="Τηλέφωνο",'H01'!K3,"")</f>
        <v>13877</v>
      </c>
      <c r="H3" s="82">
        <v>213</v>
      </c>
      <c r="I3" s="32"/>
      <c r="J3" s="82">
        <v>554</v>
      </c>
      <c r="K3" s="32">
        <f>IF(J3&lt;&gt;"",ROUND(J3,0),"")</f>
        <v>554</v>
      </c>
      <c r="L3" s="95" t="s">
        <v>104</v>
      </c>
      <c r="M3" s="61"/>
      <c r="N3" s="54" t="str">
        <f>IF(O3="","","ΣΦΑΛΜΑ")</f>
        <v/>
      </c>
      <c r="O3" s="79" t="str">
        <f>IF(G3&lt;&gt;"",CONCATENATE(IF(ISNUMBER(H3),IF(H3&lt;0,"Ο μέσος χρόνος απόκρισης γραμμών υπηρεσιών εξυπηρέτησης τελικών χρηστών πρέπει να είναι θετική ακέραια αριθμητική τιμή",""),"  |  Ο μέσος χρόνος απόκρισης γραμμών υπηρεσιών εξυπηρέτησης τελικών χρηστών πρέπει να είναι θετική ακέραια αριθμητική τιμή"),IF(ISNUMBER(J3),IF(J3&lt;0," | Ο χρόνος εντός του οποίου απαντάται το 95% των ταχύτερα απαντούμενων κλήσεων πρέπει να είναι θετική ακέραια αριθμητική τιμή","")," | Ο χρόνος εντός του οποίου απαντάται το 95% των ταχύτερα απαντούμενων κλήσεων πρέπει να είναι θετική ακέραια αριθμητική τιμή")),"")</f>
        <v/>
      </c>
    </row>
    <row r="4" spans="1:15" ht="31.5" customHeight="1" x14ac:dyDescent="0.25">
      <c r="A4" s="5" t="str">
        <f t="shared" ref="A4:B27" si="0">A$3</f>
        <v>H03</v>
      </c>
      <c r="B4" s="26" t="str">
        <f t="shared" si="0"/>
        <v>CYTA</v>
      </c>
      <c r="C4" s="92">
        <f>IF(AND(F4&lt;&gt;"",N4=""),IF(ΓΕΝΙΚΑ!$B$16="ΝΑΙ",15300,""),"")</f>
        <v>15300</v>
      </c>
      <c r="D4" s="19" t="str">
        <f>IF(ΓΕΝΙΚΑ!$B$16="ΝΑΙ","ΠΑΝΕΛΛΑΔΙΚΑ","")</f>
        <v>ΠΑΝΕΛΛΑΔΙΚΑ</v>
      </c>
      <c r="E4" s="94" t="s">
        <v>43</v>
      </c>
      <c r="F4" s="31" t="str">
        <f>IF(G4&lt;&gt;"",'H01'!I4,"")</f>
        <v>Λήψη παραγγελιών ή/και παροχή πληροφοριών/βοήθειας</v>
      </c>
      <c r="G4" s="64">
        <f>IF('H01'!J4="Τηλέφωνο",'H01'!K4,"")</f>
        <v>2155013877</v>
      </c>
      <c r="H4" s="83">
        <v>213</v>
      </c>
      <c r="I4" s="32">
        <f>IF(H4&lt;&gt;"",ROUND(H4,0),"")</f>
        <v>213</v>
      </c>
      <c r="J4" s="83">
        <v>554</v>
      </c>
      <c r="K4" s="32">
        <f>IF(J4&lt;&gt;"",ROUND(J4,0),"")</f>
        <v>554</v>
      </c>
      <c r="L4" s="96" t="str">
        <f t="shared" ref="L4:L32" si="1">L$3</f>
        <v xml:space="preserve"> * Στους χρόνους συμπεριλαμβάνεται ο χρόνος του ηχογραφημένου μηνύματος (IVR) κατά το οποίο ενημερώνεται ο τελικός χρήστης για την επιλογή που πρέπει να πληκτρολογήσει προκειμένου να συνδεθεί με την αρμόδια υπηρεσία εξυπηρέτησης πελατών. Η διάρκεια των μηνυμάτων η οποία προσμετράται στον ανωτέρο χρόνο διαφοροποιείται ανά περίπτωση:  Λήψη Παραγγελιών/Πληροφορίες: 90sec, Βλαβοληψία: 20sec, Ενημέρωση Ληξιπρόθεσμων Οφειλών: 18sec, Εξυπηρέτηση Εταιρικών Πελατών: 33sec</v>
      </c>
      <c r="M4" s="62"/>
      <c r="N4" s="54" t="str">
        <f t="shared" ref="N4:N32" si="2">IF(O4="","","ΣΦΑΛΜΑ")</f>
        <v/>
      </c>
      <c r="O4" s="80" t="str">
        <f t="shared" ref="O4:O32" si="3">IF(G4&lt;&gt;"",CONCATENATE(IF(ISNUMBER(H4),IF(H4&lt;0,"Ο μέσος χρόνος απόκρισης γραμμών υπηρεσιών εξυπηρέτησης τελικών χρηστών πρέπει να είναι θετική ακέραια αριθμητική τιμή",""),"  |  Ο μέσος χρόνος απόκρισης γραμμών υπηρεσιών εξυπηρέτησης τελικών χρηστών πρέπει να είναι θετική ακέραια αριθμητική τιμή"),IF(ISNUMBER(J4),IF(J4&lt;0," | Ο χρόνος εντός του οποίου απαντάται το 95% των ταχύτερα απαντούμενων κλήσεων πρέπει να είναι θετική ακέραια αριθμητική τιμή","")," | Ο χρόνος εντός του οποίου απαντάται το 95% των ταχύτερα απαντούμενων κλήσεων πρέπει να είναι θετική ακέραια αριθμητική τιμή")),"")</f>
        <v/>
      </c>
    </row>
    <row r="5" spans="1:15" ht="31.5" customHeight="1" x14ac:dyDescent="0.25">
      <c r="A5" s="5" t="str">
        <f t="shared" si="0"/>
        <v>H03</v>
      </c>
      <c r="B5" s="26" t="str">
        <f t="shared" si="0"/>
        <v>CYTA</v>
      </c>
      <c r="C5" s="92" t="str">
        <f>IF(AND(F5&lt;&gt;"",N5=""),IF(ΓΕΝΙΚΑ!$B$16="ΝΑΙ",15300,""),"")</f>
        <v/>
      </c>
      <c r="D5" s="19" t="str">
        <f>IF(ΓΕΝΙΚΑ!$B$16="ΝΑΙ","ΠΑΝΕΛΛΑΔΙΚΑ","")</f>
        <v>ΠΑΝΕΛΛΑΔΙΚΑ</v>
      </c>
      <c r="E5" s="94" t="s">
        <v>43</v>
      </c>
      <c r="F5" s="31" t="str">
        <f>IF(G5&lt;&gt;"",'H01'!I5,"")</f>
        <v/>
      </c>
      <c r="G5" s="64" t="str">
        <f>IF('H01'!J5="Τηλέφωνο",'H01'!K5,"")</f>
        <v/>
      </c>
      <c r="H5" s="83"/>
      <c r="I5" s="32" t="str">
        <f t="shared" ref="I5:I32" si="4">IF(H5&lt;&gt;"",ROUND(H5,0),"")</f>
        <v/>
      </c>
      <c r="J5" s="83"/>
      <c r="K5" s="32" t="str">
        <f t="shared" ref="K5:K32" si="5">IF(J5&lt;&gt;"",ROUND(J5,0),"")</f>
        <v/>
      </c>
      <c r="L5" s="96" t="str">
        <f t="shared" si="1"/>
        <v xml:space="preserve"> * Στους χρόνους συμπεριλαμβάνεται ο χρόνος του ηχογραφημένου μηνύματος (IVR) κατά το οποίο ενημερώνεται ο τελικός χρήστης για την επιλογή που πρέπει να πληκτρολογήσει προκειμένου να συνδεθεί με την αρμόδια υπηρεσία εξυπηρέτησης πελατών. Η διάρκεια των μηνυμάτων η οποία προσμετράται στον ανωτέρο χρόνο διαφοροποιείται ανά περίπτωση:  Λήψη Παραγγελιών/Πληροφορίες: 90sec, Βλαβοληψία: 20sec, Ενημέρωση Ληξιπρόθεσμων Οφειλών: 18sec, Εξυπηρέτηση Εταιρικών Πελατών: 33sec</v>
      </c>
      <c r="M5" s="62"/>
      <c r="N5" s="54" t="str">
        <f t="shared" si="2"/>
        <v/>
      </c>
      <c r="O5" s="80" t="str">
        <f t="shared" si="3"/>
        <v/>
      </c>
    </row>
    <row r="6" spans="1:15" ht="31.5" customHeight="1" x14ac:dyDescent="0.25">
      <c r="A6" s="5" t="str">
        <f t="shared" si="0"/>
        <v>H03</v>
      </c>
      <c r="B6" s="26" t="str">
        <f t="shared" si="0"/>
        <v>CYTA</v>
      </c>
      <c r="C6" s="92" t="str">
        <f>IF(AND(F6&lt;&gt;"",N6=""),IF(ΓΕΝΙΚΑ!$B$16="ΝΑΙ",15300,""),"")</f>
        <v/>
      </c>
      <c r="D6" s="19" t="str">
        <f>IF(ΓΕΝΙΚΑ!$B$16="ΝΑΙ","ΠΑΝΕΛΛΑΔΙΚΑ","")</f>
        <v>ΠΑΝΕΛΛΑΔΙΚΑ</v>
      </c>
      <c r="E6" s="94" t="s">
        <v>43</v>
      </c>
      <c r="F6" s="31" t="str">
        <f>IF(G6&lt;&gt;"",'H01'!I6,"")</f>
        <v/>
      </c>
      <c r="G6" s="64" t="str">
        <f>IF('H01'!J6="Τηλέφωνο",'H01'!K6,"")</f>
        <v/>
      </c>
      <c r="H6" s="83"/>
      <c r="I6" s="32" t="str">
        <f t="shared" si="4"/>
        <v/>
      </c>
      <c r="J6" s="83"/>
      <c r="K6" s="32" t="str">
        <f t="shared" si="5"/>
        <v/>
      </c>
      <c r="L6" s="96" t="str">
        <f t="shared" si="1"/>
        <v xml:space="preserve"> * Στους χρόνους συμπεριλαμβάνεται ο χρόνος του ηχογραφημένου μηνύματος (IVR) κατά το οποίο ενημερώνεται ο τελικός χρήστης για την επιλογή που πρέπει να πληκτρολογήσει προκειμένου να συνδεθεί με την αρμόδια υπηρεσία εξυπηρέτησης πελατών. Η διάρκεια των μηνυμάτων η οποία προσμετράται στον ανωτέρο χρόνο διαφοροποιείται ανά περίπτωση:  Λήψη Παραγγελιών/Πληροφορίες: 90sec, Βλαβοληψία: 20sec, Ενημέρωση Ληξιπρόθεσμων Οφειλών: 18sec, Εξυπηρέτηση Εταιρικών Πελατών: 33sec</v>
      </c>
      <c r="M6" s="62"/>
      <c r="N6" s="54" t="str">
        <f t="shared" si="2"/>
        <v/>
      </c>
      <c r="O6" s="80" t="str">
        <f t="shared" si="3"/>
        <v/>
      </c>
    </row>
    <row r="7" spans="1:15" ht="31.5" customHeight="1" x14ac:dyDescent="0.25">
      <c r="A7" s="5" t="str">
        <f t="shared" si="0"/>
        <v>H03</v>
      </c>
      <c r="B7" s="26" t="str">
        <f t="shared" si="0"/>
        <v>CYTA</v>
      </c>
      <c r="C7" s="92">
        <f>IF(AND(F7&lt;&gt;"",N7=""),IF(ΓΕΝΙΚΑ!$B$16="ΝΑΙ",15300,""),"")</f>
        <v>15300</v>
      </c>
      <c r="D7" s="19" t="str">
        <f>IF(ΓΕΝΙΚΑ!$B$16="ΝΑΙ","ΠΑΝΕΛΛΑΔΙΚΑ","")</f>
        <v>ΠΑΝΕΛΛΑΔΙΚΑ</v>
      </c>
      <c r="E7" s="94" t="s">
        <v>43</v>
      </c>
      <c r="F7" s="31" t="str">
        <f>IF(G7&lt;&gt;"",'H01'!I7,"")</f>
        <v>Βλαβοληψία</v>
      </c>
      <c r="G7" s="64">
        <f>IF('H01'!J7="Τηλέφωνο",'H01'!K7,"")</f>
        <v>13811</v>
      </c>
      <c r="H7" s="83">
        <v>198</v>
      </c>
      <c r="I7" s="32">
        <f t="shared" si="4"/>
        <v>198</v>
      </c>
      <c r="J7" s="83">
        <v>829</v>
      </c>
      <c r="K7" s="32">
        <f t="shared" si="5"/>
        <v>829</v>
      </c>
      <c r="L7" s="96" t="str">
        <f t="shared" si="1"/>
        <v xml:space="preserve"> * Στους χρόνους συμπεριλαμβάνεται ο χρόνος του ηχογραφημένου μηνύματος (IVR) κατά το οποίο ενημερώνεται ο τελικός χρήστης για την επιλογή που πρέπει να πληκτρολογήσει προκειμένου να συνδεθεί με την αρμόδια υπηρεσία εξυπηρέτησης πελατών. Η διάρκεια των μηνυμάτων η οποία προσμετράται στον ανωτέρο χρόνο διαφοροποιείται ανά περίπτωση:  Λήψη Παραγγελιών/Πληροφορίες: 90sec, Βλαβοληψία: 20sec, Ενημέρωση Ληξιπρόθεσμων Οφειλών: 18sec, Εξυπηρέτηση Εταιρικών Πελατών: 33sec</v>
      </c>
      <c r="M7" s="62"/>
      <c r="N7" s="54" t="str">
        <f t="shared" si="2"/>
        <v/>
      </c>
      <c r="O7" s="80" t="str">
        <f t="shared" si="3"/>
        <v/>
      </c>
    </row>
    <row r="8" spans="1:15" ht="31.5" customHeight="1" x14ac:dyDescent="0.25">
      <c r="A8" s="5" t="str">
        <f t="shared" si="0"/>
        <v>H03</v>
      </c>
      <c r="B8" s="26" t="str">
        <f t="shared" si="0"/>
        <v>CYTA</v>
      </c>
      <c r="C8" s="92">
        <f>IF(AND(F8&lt;&gt;"",N8=""),IF(ΓΕΝΙΚΑ!$B$16="ΝΑΙ",15300,""),"")</f>
        <v>15300</v>
      </c>
      <c r="D8" s="19" t="str">
        <f>IF(ΓΕΝΙΚΑ!$B$16="ΝΑΙ","ΠΑΝΕΛΛΑΔΙΚΑ","")</f>
        <v>ΠΑΝΕΛΛΑΔΙΚΑ</v>
      </c>
      <c r="E8" s="94" t="s">
        <v>43</v>
      </c>
      <c r="F8" s="31" t="str">
        <f>IF(G8&lt;&gt;"",'H01'!I8,"")</f>
        <v>Βλαβοληψία</v>
      </c>
      <c r="G8" s="64">
        <f>IF('H01'!J8="Τηλέφωνο",'H01'!K8,"")</f>
        <v>2155013811</v>
      </c>
      <c r="H8" s="83">
        <v>198</v>
      </c>
      <c r="I8" s="32">
        <f t="shared" si="4"/>
        <v>198</v>
      </c>
      <c r="J8" s="83">
        <v>829</v>
      </c>
      <c r="K8" s="32">
        <f t="shared" si="5"/>
        <v>829</v>
      </c>
      <c r="L8" s="96" t="str">
        <f t="shared" si="1"/>
        <v xml:space="preserve"> * Στους χρόνους συμπεριλαμβάνεται ο χρόνος του ηχογραφημένου μηνύματος (IVR) κατά το οποίο ενημερώνεται ο τελικός χρήστης για την επιλογή που πρέπει να πληκτρολογήσει προκειμένου να συνδεθεί με την αρμόδια υπηρεσία εξυπηρέτησης πελατών. Η διάρκεια των μηνυμάτων η οποία προσμετράται στον ανωτέρο χρόνο διαφοροποιείται ανά περίπτωση:  Λήψη Παραγγελιών/Πληροφορίες: 90sec, Βλαβοληψία: 20sec, Ενημέρωση Ληξιπρόθεσμων Οφειλών: 18sec, Εξυπηρέτηση Εταιρικών Πελατών: 33sec</v>
      </c>
      <c r="M8" s="62"/>
      <c r="N8" s="54" t="str">
        <f t="shared" si="2"/>
        <v/>
      </c>
      <c r="O8" s="80" t="str">
        <f t="shared" si="3"/>
        <v/>
      </c>
    </row>
    <row r="9" spans="1:15" ht="31.5" customHeight="1" x14ac:dyDescent="0.25">
      <c r="A9" s="5" t="str">
        <f t="shared" si="0"/>
        <v>H03</v>
      </c>
      <c r="B9" s="26" t="str">
        <f t="shared" si="0"/>
        <v>CYTA</v>
      </c>
      <c r="C9" s="92" t="str">
        <f>IF(AND(F9&lt;&gt;"",N9=""),IF(ΓΕΝΙΚΑ!$B$16="ΝΑΙ",15300,""),"")</f>
        <v/>
      </c>
      <c r="D9" s="19" t="str">
        <f>IF(ΓΕΝΙΚΑ!$B$16="ΝΑΙ","ΠΑΝΕΛΛΑΔΙΚΑ","")</f>
        <v>ΠΑΝΕΛΛΑΔΙΚΑ</v>
      </c>
      <c r="E9" s="94" t="s">
        <v>43</v>
      </c>
      <c r="F9" s="31" t="str">
        <f>IF(G9&lt;&gt;"",'H01'!I9,"")</f>
        <v/>
      </c>
      <c r="G9" s="64" t="str">
        <f>IF('H01'!J9="Τηλέφωνο",'H01'!K9,"")</f>
        <v/>
      </c>
      <c r="H9" s="83"/>
      <c r="I9" s="32" t="str">
        <f t="shared" si="4"/>
        <v/>
      </c>
      <c r="J9" s="83"/>
      <c r="K9" s="32" t="str">
        <f t="shared" si="5"/>
        <v/>
      </c>
      <c r="L9" s="96" t="str">
        <f t="shared" si="1"/>
        <v xml:space="preserve"> * Στους χρόνους συμπεριλαμβάνεται ο χρόνος του ηχογραφημένου μηνύματος (IVR) κατά το οποίο ενημερώνεται ο τελικός χρήστης για την επιλογή που πρέπει να πληκτρολογήσει προκειμένου να συνδεθεί με την αρμόδια υπηρεσία εξυπηρέτησης πελατών. Η διάρκεια των μηνυμάτων η οποία προσμετράται στον ανωτέρο χρόνο διαφοροποιείται ανά περίπτωση:  Λήψη Παραγγελιών/Πληροφορίες: 90sec, Βλαβοληψία: 20sec, Ενημέρωση Ληξιπρόθεσμων Οφειλών: 18sec, Εξυπηρέτηση Εταιρικών Πελατών: 33sec</v>
      </c>
      <c r="M9" s="62"/>
      <c r="N9" s="54" t="str">
        <f t="shared" si="2"/>
        <v/>
      </c>
      <c r="O9" s="80" t="str">
        <f t="shared" si="3"/>
        <v/>
      </c>
    </row>
    <row r="10" spans="1:15" ht="31.5" customHeight="1" x14ac:dyDescent="0.25">
      <c r="A10" s="5" t="str">
        <f t="shared" si="0"/>
        <v>H03</v>
      </c>
      <c r="B10" s="26" t="str">
        <f t="shared" si="0"/>
        <v>CYTA</v>
      </c>
      <c r="C10" s="92">
        <f>IF(AND(F10&lt;&gt;"",N10=""),IF(ΓΕΝΙΚΑ!$B$16="ΝΑΙ",15300,""),"")</f>
        <v>15300</v>
      </c>
      <c r="D10" s="19" t="str">
        <f>IF(ΓΕΝΙΚΑ!$B$16="ΝΑΙ","ΠΑΝΕΛΛΑΔΙΚΑ","")</f>
        <v>ΠΑΝΕΛΛΑΔΙΚΑ</v>
      </c>
      <c r="E10" s="94" t="s">
        <v>43</v>
      </c>
      <c r="F10" s="31" t="str">
        <f>IF(G10&lt;&gt;"",'H01'!I10,"")</f>
        <v>Ενημέρωση ληξιπρόθεσμων οφειλών</v>
      </c>
      <c r="G10" s="64">
        <f>IF('H01'!J10="Τηλέφωνο",'H01'!K10,"")</f>
        <v>2155005015</v>
      </c>
      <c r="H10" s="83">
        <v>55</v>
      </c>
      <c r="I10" s="32">
        <f t="shared" si="4"/>
        <v>55</v>
      </c>
      <c r="J10" s="83">
        <v>125</v>
      </c>
      <c r="K10" s="32">
        <f t="shared" si="5"/>
        <v>125</v>
      </c>
      <c r="L10" s="96" t="str">
        <f t="shared" si="1"/>
        <v xml:space="preserve"> * Στους χρόνους συμπεριλαμβάνεται ο χρόνος του ηχογραφημένου μηνύματος (IVR) κατά το οποίο ενημερώνεται ο τελικός χρήστης για την επιλογή που πρέπει να πληκτρολογήσει προκειμένου να συνδεθεί με την αρμόδια υπηρεσία εξυπηρέτησης πελατών. Η διάρκεια των μηνυμάτων η οποία προσμετράται στον ανωτέρο χρόνο διαφοροποιείται ανά περίπτωση:  Λήψη Παραγγελιών/Πληροφορίες: 90sec, Βλαβοληψία: 20sec, Ενημέρωση Ληξιπρόθεσμων Οφειλών: 18sec, Εξυπηρέτηση Εταιρικών Πελατών: 33sec</v>
      </c>
      <c r="M10" s="62"/>
      <c r="N10" s="54" t="str">
        <f t="shared" si="2"/>
        <v/>
      </c>
      <c r="O10" s="80" t="str">
        <f t="shared" si="3"/>
        <v/>
      </c>
    </row>
    <row r="11" spans="1:15" ht="69.75" customHeight="1" x14ac:dyDescent="0.25">
      <c r="A11" s="5" t="str">
        <f t="shared" si="0"/>
        <v>H03</v>
      </c>
      <c r="B11" s="26" t="str">
        <f t="shared" si="0"/>
        <v>CYTA</v>
      </c>
      <c r="C11" s="92">
        <f>IF(AND(F11&lt;&gt;"",N11=""),IF(ΓΕΝΙΚΑ!$B$16="ΝΑΙ",15300,""),"")</f>
        <v>15300</v>
      </c>
      <c r="D11" s="19" t="str">
        <f>IF(ΓΕΝΙΚΑ!$B$16="ΝΑΙ","ΠΑΝΕΛΛΑΔΙΚΑ","")</f>
        <v>ΠΑΝΕΛΛΑΔΙΚΑ</v>
      </c>
      <c r="E11" s="94" t="s">
        <v>43</v>
      </c>
      <c r="F11" s="31" t="str">
        <f>IF(G11&lt;&gt;"",'H01'!I11,"")</f>
        <v>Λήψη παραγγελιών ή/και παροχή πληροφοριών/βοήθειας εταιρικών πελατών</v>
      </c>
      <c r="G11" s="64">
        <f>IF('H01'!J11="Τηλέφωνο",'H01'!K11,"")</f>
        <v>13878</v>
      </c>
      <c r="H11" s="83">
        <v>109</v>
      </c>
      <c r="I11" s="32">
        <f t="shared" si="4"/>
        <v>109</v>
      </c>
      <c r="J11" s="83">
        <v>261</v>
      </c>
      <c r="K11" s="32">
        <f t="shared" si="5"/>
        <v>261</v>
      </c>
      <c r="L11" s="96" t="str">
        <f t="shared" si="1"/>
        <v xml:space="preserve"> * Στους χρόνους συμπεριλαμβάνεται ο χρόνος του ηχογραφημένου μηνύματος (IVR) κατά το οποίο ενημερώνεται ο τελικός χρήστης για την επιλογή που πρέπει να πληκτρολογήσει προκειμένου να συνδεθεί με την αρμόδια υπηρεσία εξυπηρέτησης πελατών. Η διάρκεια των μηνυμάτων η οποία προσμετράται στον ανωτέρο χρόνο διαφοροποιείται ανά περίπτωση:  Λήψη Παραγγελιών/Πληροφορίες: 90sec, Βλαβοληψία: 20sec, Ενημέρωση Ληξιπρόθεσμων Οφειλών: 18sec, Εξυπηρέτηση Εταιρικών Πελατών: 33sec</v>
      </c>
      <c r="M11" s="62"/>
      <c r="N11" s="54" t="str">
        <f t="shared" si="2"/>
        <v/>
      </c>
      <c r="O11" s="80" t="str">
        <f t="shared" si="3"/>
        <v/>
      </c>
    </row>
    <row r="12" spans="1:15" ht="60" customHeight="1" x14ac:dyDescent="0.25">
      <c r="A12" s="5" t="str">
        <f t="shared" si="0"/>
        <v>H03</v>
      </c>
      <c r="B12" s="26" t="str">
        <f t="shared" si="0"/>
        <v>CYTA</v>
      </c>
      <c r="C12" s="92">
        <f>IF(AND(F12&lt;&gt;"",N12=""),IF(ΓΕΝΙΚΑ!$B$16="ΝΑΙ",15300,""),"")</f>
        <v>15300</v>
      </c>
      <c r="D12" s="19" t="str">
        <f>IF(ΓΕΝΙΚΑ!$B$16="ΝΑΙ","ΠΑΝΕΛΛΑΔΙΚΑ","")</f>
        <v>ΠΑΝΕΛΛΑΔΙΚΑ</v>
      </c>
      <c r="E12" s="94" t="s">
        <v>43</v>
      </c>
      <c r="F12" s="31" t="str">
        <f>IF(G12&lt;&gt;"",'H01'!I12,"")</f>
        <v>Λήψη παραγγελιών ή/και παροχή πληροφοριών/βοήθειας εταιρικών πελατών</v>
      </c>
      <c r="G12" s="64">
        <f>IF('H01'!J12="Τηλέφωνο",'H01'!K12,"")</f>
        <v>2155013878</v>
      </c>
      <c r="H12" s="83">
        <v>109</v>
      </c>
      <c r="I12" s="32">
        <f t="shared" si="4"/>
        <v>109</v>
      </c>
      <c r="J12" s="83">
        <v>261</v>
      </c>
      <c r="K12" s="32">
        <f t="shared" si="5"/>
        <v>261</v>
      </c>
      <c r="L12" s="96" t="str">
        <f t="shared" si="1"/>
        <v xml:space="preserve"> * Στους χρόνους συμπεριλαμβάνεται ο χρόνος του ηχογραφημένου μηνύματος (IVR) κατά το οποίο ενημερώνεται ο τελικός χρήστης για την επιλογή που πρέπει να πληκτρολογήσει προκειμένου να συνδεθεί με την αρμόδια υπηρεσία εξυπηρέτησης πελατών. Η διάρκεια των μηνυμάτων η οποία προσμετράται στον ανωτέρο χρόνο διαφοροποιείται ανά περίπτωση:  Λήψη Παραγγελιών/Πληροφορίες: 90sec, Βλαβοληψία: 20sec, Ενημέρωση Ληξιπρόθεσμων Οφειλών: 18sec, Εξυπηρέτηση Εταιρικών Πελατών: 33sec</v>
      </c>
      <c r="M12" s="62"/>
      <c r="N12" s="54" t="str">
        <f t="shared" si="2"/>
        <v/>
      </c>
      <c r="O12" s="80" t="str">
        <f t="shared" si="3"/>
        <v/>
      </c>
    </row>
    <row r="13" spans="1:15" ht="31.5" customHeight="1" x14ac:dyDescent="0.25">
      <c r="A13" s="5" t="str">
        <f t="shared" si="0"/>
        <v>H03</v>
      </c>
      <c r="B13" s="26" t="str">
        <f t="shared" si="0"/>
        <v>CYTA</v>
      </c>
      <c r="C13" s="92">
        <f>IF(AND(F13&lt;&gt;"",N13=""),IF(ΓΕΝΙΚΑ!$B$16="ΝΑΙ",15300,""),"")</f>
        <v>15300</v>
      </c>
      <c r="D13" s="19" t="str">
        <f>IF(ΓΕΝΙΚΑ!$B$16="ΝΑΙ","ΠΑΝΕΛΛΑΔΙΚΑ","")</f>
        <v>ΠΑΝΕΛΛΑΔΙΚΑ</v>
      </c>
      <c r="E13" s="94" t="s">
        <v>43</v>
      </c>
      <c r="F13" s="31" t="str">
        <f>IF(G13&lt;&gt;"",'H01'!I13,"")</f>
        <v>Βλαβοληψία εταιρικών πελατών</v>
      </c>
      <c r="G13" s="64">
        <f>IF('H01'!J13="Τηλέφωνο",'H01'!K13,"")</f>
        <v>13878</v>
      </c>
      <c r="H13" s="83">
        <v>109</v>
      </c>
      <c r="I13" s="32">
        <f t="shared" si="4"/>
        <v>109</v>
      </c>
      <c r="J13" s="83">
        <v>261</v>
      </c>
      <c r="K13" s="32">
        <f t="shared" si="5"/>
        <v>261</v>
      </c>
      <c r="L13" s="96" t="str">
        <f t="shared" si="1"/>
        <v xml:space="preserve"> * Στους χρόνους συμπεριλαμβάνεται ο χρόνος του ηχογραφημένου μηνύματος (IVR) κατά το οποίο ενημερώνεται ο τελικός χρήστης για την επιλογή που πρέπει να πληκτρολογήσει προκειμένου να συνδεθεί με την αρμόδια υπηρεσία εξυπηρέτησης πελατών. Η διάρκεια των μηνυμάτων η οποία προσμετράται στον ανωτέρο χρόνο διαφοροποιείται ανά περίπτωση:  Λήψη Παραγγελιών/Πληροφορίες: 90sec, Βλαβοληψία: 20sec, Ενημέρωση Ληξιπρόθεσμων Οφειλών: 18sec, Εξυπηρέτηση Εταιρικών Πελατών: 33sec</v>
      </c>
      <c r="M13" s="62"/>
      <c r="N13" s="54" t="str">
        <f t="shared" si="2"/>
        <v/>
      </c>
      <c r="O13" s="80" t="str">
        <f t="shared" si="3"/>
        <v/>
      </c>
    </row>
    <row r="14" spans="1:15" ht="31.5" customHeight="1" x14ac:dyDescent="0.25">
      <c r="A14" s="5" t="str">
        <f t="shared" si="0"/>
        <v>H03</v>
      </c>
      <c r="B14" s="26" t="str">
        <f t="shared" si="0"/>
        <v>CYTA</v>
      </c>
      <c r="C14" s="92">
        <f>IF(AND(F14&lt;&gt;"",N14=""),IF(ΓΕΝΙΚΑ!$B$16="ΝΑΙ",15300,""),"")</f>
        <v>15300</v>
      </c>
      <c r="D14" s="19" t="str">
        <f>IF(ΓΕΝΙΚΑ!$B$16="ΝΑΙ","ΠΑΝΕΛΛΑΔΙΚΑ","")</f>
        <v>ΠΑΝΕΛΛΑΔΙΚΑ</v>
      </c>
      <c r="E14" s="94" t="s">
        <v>43</v>
      </c>
      <c r="F14" s="31" t="str">
        <f>IF(G14&lt;&gt;"",'H01'!I14,"")</f>
        <v>Βλαβοληψία εταιρικών πελατών</v>
      </c>
      <c r="G14" s="64">
        <f>IF('H01'!J14="Τηλέφωνο",'H01'!K14,"")</f>
        <v>2155013878</v>
      </c>
      <c r="H14" s="83">
        <v>109</v>
      </c>
      <c r="I14" s="32">
        <f t="shared" si="4"/>
        <v>109</v>
      </c>
      <c r="J14" s="83">
        <v>261</v>
      </c>
      <c r="K14" s="32">
        <f t="shared" si="5"/>
        <v>261</v>
      </c>
      <c r="L14" s="96" t="str">
        <f t="shared" si="1"/>
        <v xml:space="preserve"> * Στους χρόνους συμπεριλαμβάνεται ο χρόνος του ηχογραφημένου μηνύματος (IVR) κατά το οποίο ενημερώνεται ο τελικός χρήστης για την επιλογή που πρέπει να πληκτρολογήσει προκειμένου να συνδεθεί με την αρμόδια υπηρεσία εξυπηρέτησης πελατών. Η διάρκεια των μηνυμάτων η οποία προσμετράται στον ανωτέρο χρόνο διαφοροποιείται ανά περίπτωση:  Λήψη Παραγγελιών/Πληροφορίες: 90sec, Βλαβοληψία: 20sec, Ενημέρωση Ληξιπρόθεσμων Οφειλών: 18sec, Εξυπηρέτηση Εταιρικών Πελατών: 33sec</v>
      </c>
      <c r="M14" s="62"/>
      <c r="N14" s="54" t="str">
        <f t="shared" si="2"/>
        <v/>
      </c>
      <c r="O14" s="80" t="str">
        <f t="shared" si="3"/>
        <v/>
      </c>
    </row>
    <row r="15" spans="1:15" ht="31.5" customHeight="1" x14ac:dyDescent="0.25">
      <c r="A15" s="5" t="str">
        <f t="shared" si="0"/>
        <v>H03</v>
      </c>
      <c r="B15" s="26" t="str">
        <f t="shared" si="0"/>
        <v>CYTA</v>
      </c>
      <c r="C15" s="92" t="str">
        <f>IF(AND(F15&lt;&gt;"",N15=""),IF(ΓΕΝΙΚΑ!$B$16="ΝΑΙ",15300,""),"")</f>
        <v/>
      </c>
      <c r="D15" s="19" t="str">
        <f>IF(ΓΕΝΙΚΑ!$B$16="ΝΑΙ","ΠΑΝΕΛΛΑΔΙΚΑ","")</f>
        <v>ΠΑΝΕΛΛΑΔΙΚΑ</v>
      </c>
      <c r="E15" s="94" t="s">
        <v>43</v>
      </c>
      <c r="F15" s="31" t="str">
        <f>IF(G15&lt;&gt;"",'H01'!I15,"")</f>
        <v/>
      </c>
      <c r="G15" s="64" t="str">
        <f>IF('H01'!J15="Τηλέφωνο",'H01'!K15,"")</f>
        <v/>
      </c>
      <c r="H15" s="83"/>
      <c r="I15" s="32" t="str">
        <f t="shared" si="4"/>
        <v/>
      </c>
      <c r="J15" s="83"/>
      <c r="K15" s="32" t="str">
        <f t="shared" si="5"/>
        <v/>
      </c>
      <c r="L15" s="96" t="str">
        <f t="shared" si="1"/>
        <v xml:space="preserve"> * Στους χρόνους συμπεριλαμβάνεται ο χρόνος του ηχογραφημένου μηνύματος (IVR) κατά το οποίο ενημερώνεται ο τελικός χρήστης για την επιλογή που πρέπει να πληκτρολογήσει προκειμένου να συνδεθεί με την αρμόδια υπηρεσία εξυπηρέτησης πελατών. Η διάρκεια των μηνυμάτων η οποία προσμετράται στον ανωτέρο χρόνο διαφοροποιείται ανά περίπτωση:  Λήψη Παραγγελιών/Πληροφορίες: 90sec, Βλαβοληψία: 20sec, Ενημέρωση Ληξιπρόθεσμων Οφειλών: 18sec, Εξυπηρέτηση Εταιρικών Πελατών: 33sec</v>
      </c>
      <c r="M15" s="62"/>
      <c r="N15" s="54" t="str">
        <f t="shared" si="2"/>
        <v/>
      </c>
      <c r="O15" s="80" t="str">
        <f t="shared" si="3"/>
        <v/>
      </c>
    </row>
    <row r="16" spans="1:15" ht="31.5" customHeight="1" x14ac:dyDescent="0.25">
      <c r="A16" s="5" t="str">
        <f t="shared" si="0"/>
        <v>H03</v>
      </c>
      <c r="B16" s="26" t="str">
        <f t="shared" si="0"/>
        <v>CYTA</v>
      </c>
      <c r="C16" s="92" t="str">
        <f>IF(AND(F16&lt;&gt;"",N16=""),IF(ΓΕΝΙΚΑ!$B$16="ΝΑΙ",15300,""),"")</f>
        <v/>
      </c>
      <c r="D16" s="19" t="str">
        <f>IF(ΓΕΝΙΚΑ!$B$16="ΝΑΙ","ΠΑΝΕΛΛΑΔΙΚΑ","")</f>
        <v>ΠΑΝΕΛΛΑΔΙΚΑ</v>
      </c>
      <c r="E16" s="94" t="s">
        <v>43</v>
      </c>
      <c r="F16" s="31" t="str">
        <f>IF(G16&lt;&gt;"",'H01'!I16,"")</f>
        <v/>
      </c>
      <c r="G16" s="64" t="str">
        <f>IF('H01'!J16="Τηλέφωνο",'H01'!K16,"")</f>
        <v/>
      </c>
      <c r="H16" s="83"/>
      <c r="I16" s="32" t="str">
        <f t="shared" si="4"/>
        <v/>
      </c>
      <c r="J16" s="83"/>
      <c r="K16" s="32" t="str">
        <f t="shared" si="5"/>
        <v/>
      </c>
      <c r="L16" s="96" t="str">
        <f t="shared" si="1"/>
        <v xml:space="preserve"> * Στους χρόνους συμπεριλαμβάνεται ο χρόνος του ηχογραφημένου μηνύματος (IVR) κατά το οποίο ενημερώνεται ο τελικός χρήστης για την επιλογή που πρέπει να πληκτρολογήσει προκειμένου να συνδεθεί με την αρμόδια υπηρεσία εξυπηρέτησης πελατών. Η διάρκεια των μηνυμάτων η οποία προσμετράται στον ανωτέρο χρόνο διαφοροποιείται ανά περίπτωση:  Λήψη Παραγγελιών/Πληροφορίες: 90sec, Βλαβοληψία: 20sec, Ενημέρωση Ληξιπρόθεσμων Οφειλών: 18sec, Εξυπηρέτηση Εταιρικών Πελατών: 33sec</v>
      </c>
      <c r="M16" s="62"/>
      <c r="N16" s="54" t="str">
        <f t="shared" si="2"/>
        <v/>
      </c>
      <c r="O16" s="80" t="str">
        <f t="shared" si="3"/>
        <v/>
      </c>
    </row>
    <row r="17" spans="1:15" ht="31.5" customHeight="1" x14ac:dyDescent="0.25">
      <c r="A17" s="5" t="str">
        <f t="shared" si="0"/>
        <v>H03</v>
      </c>
      <c r="B17" s="26" t="str">
        <f t="shared" si="0"/>
        <v>CYTA</v>
      </c>
      <c r="C17" s="92" t="str">
        <f>IF(AND(F17&lt;&gt;"",N17=""),IF(ΓΕΝΙΚΑ!$B$16="ΝΑΙ",15300,""),"")</f>
        <v/>
      </c>
      <c r="D17" s="19" t="str">
        <f>IF(ΓΕΝΙΚΑ!$B$16="ΝΑΙ","ΠΑΝΕΛΛΑΔΙΚΑ","")</f>
        <v>ΠΑΝΕΛΛΑΔΙΚΑ</v>
      </c>
      <c r="E17" s="94" t="s">
        <v>43</v>
      </c>
      <c r="F17" s="31" t="str">
        <f>IF(G17&lt;&gt;"",'H01'!I17,"")</f>
        <v/>
      </c>
      <c r="G17" s="64" t="str">
        <f>IF('H01'!J17="Τηλέφωνο",'H01'!K17,"")</f>
        <v/>
      </c>
      <c r="H17" s="84"/>
      <c r="I17" s="32" t="str">
        <f t="shared" si="4"/>
        <v/>
      </c>
      <c r="J17" s="84"/>
      <c r="K17" s="32" t="str">
        <f t="shared" si="5"/>
        <v/>
      </c>
      <c r="L17" s="96" t="str">
        <f t="shared" si="1"/>
        <v xml:space="preserve"> * Στους χρόνους συμπεριλαμβάνεται ο χρόνος του ηχογραφημένου μηνύματος (IVR) κατά το οποίο ενημερώνεται ο τελικός χρήστης για την επιλογή που πρέπει να πληκτρολογήσει προκειμένου να συνδεθεί με την αρμόδια υπηρεσία εξυπηρέτησης πελατών. Η διάρκεια των μηνυμάτων η οποία προσμετράται στον ανωτέρο χρόνο διαφοροποιείται ανά περίπτωση:  Λήψη Παραγγελιών/Πληροφορίες: 90sec, Βλαβοληψία: 20sec, Ενημέρωση Ληξιπρόθεσμων Οφειλών: 18sec, Εξυπηρέτηση Εταιρικών Πελατών: 33sec</v>
      </c>
      <c r="M17" s="62"/>
      <c r="N17" s="54" t="str">
        <f t="shared" si="2"/>
        <v/>
      </c>
      <c r="O17" s="80" t="str">
        <f t="shared" si="3"/>
        <v/>
      </c>
    </row>
    <row r="18" spans="1:15" ht="31.5" customHeight="1" x14ac:dyDescent="0.25">
      <c r="A18" s="5" t="str">
        <f t="shared" si="0"/>
        <v>H03</v>
      </c>
      <c r="B18" s="26" t="str">
        <f t="shared" si="0"/>
        <v>CYTA</v>
      </c>
      <c r="C18" s="92" t="str">
        <f>IF(AND(F18&lt;&gt;"",N18=""),IF(ΓΕΝΙΚΑ!$B$16="ΝΑΙ",15300,""),"")</f>
        <v/>
      </c>
      <c r="D18" s="19" t="str">
        <f>IF(ΓΕΝΙΚΑ!$B$16="ΝΑΙ","ΠΑΝΕΛΛΑΔΙΚΑ","")</f>
        <v>ΠΑΝΕΛΛΑΔΙΚΑ</v>
      </c>
      <c r="E18" s="94" t="s">
        <v>43</v>
      </c>
      <c r="F18" s="31" t="str">
        <f>IF(G18&lt;&gt;"",'H01'!I18,"")</f>
        <v/>
      </c>
      <c r="G18" s="64" t="str">
        <f>IF('H01'!J18="Τηλέφωνο",'H01'!K18,"")</f>
        <v/>
      </c>
      <c r="H18" s="84"/>
      <c r="I18" s="32" t="str">
        <f t="shared" si="4"/>
        <v/>
      </c>
      <c r="J18" s="84"/>
      <c r="K18" s="32" t="str">
        <f t="shared" si="5"/>
        <v/>
      </c>
      <c r="L18" s="96" t="str">
        <f t="shared" si="1"/>
        <v xml:space="preserve"> * Στους χρόνους συμπεριλαμβάνεται ο χρόνος του ηχογραφημένου μηνύματος (IVR) κατά το οποίο ενημερώνεται ο τελικός χρήστης για την επιλογή που πρέπει να πληκτρολογήσει προκειμένου να συνδεθεί με την αρμόδια υπηρεσία εξυπηρέτησης πελατών. Η διάρκεια των μηνυμάτων η οποία προσμετράται στον ανωτέρο χρόνο διαφοροποιείται ανά περίπτωση:  Λήψη Παραγγελιών/Πληροφορίες: 90sec, Βλαβοληψία: 20sec, Ενημέρωση Ληξιπρόθεσμων Οφειλών: 18sec, Εξυπηρέτηση Εταιρικών Πελατών: 33sec</v>
      </c>
      <c r="M18" s="62"/>
      <c r="N18" s="54" t="str">
        <f t="shared" si="2"/>
        <v/>
      </c>
      <c r="O18" s="80" t="str">
        <f t="shared" si="3"/>
        <v/>
      </c>
    </row>
    <row r="19" spans="1:15" ht="31.5" customHeight="1" x14ac:dyDescent="0.25">
      <c r="A19" s="5" t="str">
        <f t="shared" si="0"/>
        <v>H03</v>
      </c>
      <c r="B19" s="26" t="str">
        <f t="shared" si="0"/>
        <v>CYTA</v>
      </c>
      <c r="C19" s="92" t="str">
        <f>IF(AND(F19&lt;&gt;"",N19=""),IF(ΓΕΝΙΚΑ!$B$16="ΝΑΙ",15300,""),"")</f>
        <v/>
      </c>
      <c r="D19" s="19" t="str">
        <f>IF(ΓΕΝΙΚΑ!$B$16="ΝΑΙ","ΠΑΝΕΛΛΑΔΙΚΑ","")</f>
        <v>ΠΑΝΕΛΛΑΔΙΚΑ</v>
      </c>
      <c r="E19" s="94" t="s">
        <v>43</v>
      </c>
      <c r="F19" s="31" t="str">
        <f>IF(G19&lt;&gt;"",'H01'!I19,"")</f>
        <v/>
      </c>
      <c r="G19" s="64" t="str">
        <f>IF('H01'!J19="Τηλέφωνο",'H01'!K19,"")</f>
        <v/>
      </c>
      <c r="H19" s="84"/>
      <c r="I19" s="32" t="str">
        <f t="shared" si="4"/>
        <v/>
      </c>
      <c r="J19" s="84"/>
      <c r="K19" s="32" t="str">
        <f t="shared" si="5"/>
        <v/>
      </c>
      <c r="L19" s="96" t="str">
        <f t="shared" si="1"/>
        <v xml:space="preserve"> * Στους χρόνους συμπεριλαμβάνεται ο χρόνος του ηχογραφημένου μηνύματος (IVR) κατά το οποίο ενημερώνεται ο τελικός χρήστης για την επιλογή που πρέπει να πληκτρολογήσει προκειμένου να συνδεθεί με την αρμόδια υπηρεσία εξυπηρέτησης πελατών. Η διάρκεια των μηνυμάτων η οποία προσμετράται στον ανωτέρο χρόνο διαφοροποιείται ανά περίπτωση:  Λήψη Παραγγελιών/Πληροφορίες: 90sec, Βλαβοληψία: 20sec, Ενημέρωση Ληξιπρόθεσμων Οφειλών: 18sec, Εξυπηρέτηση Εταιρικών Πελατών: 33sec</v>
      </c>
      <c r="M19" s="62"/>
      <c r="N19" s="54" t="str">
        <f t="shared" si="2"/>
        <v/>
      </c>
      <c r="O19" s="80" t="str">
        <f t="shared" si="3"/>
        <v/>
      </c>
    </row>
    <row r="20" spans="1:15" ht="31.5" customHeight="1" x14ac:dyDescent="0.25">
      <c r="A20" s="5" t="str">
        <f t="shared" si="0"/>
        <v>H03</v>
      </c>
      <c r="B20" s="26" t="str">
        <f t="shared" si="0"/>
        <v>CYTA</v>
      </c>
      <c r="C20" s="92" t="str">
        <f>IF(AND(F20&lt;&gt;"",N20=""),IF(ΓΕΝΙΚΑ!$B$16="ΝΑΙ",15300,""),"")</f>
        <v/>
      </c>
      <c r="D20" s="19" t="str">
        <f>IF(ΓΕΝΙΚΑ!$B$16="ΝΑΙ","ΠΑΝΕΛΛΑΔΙΚΑ","")</f>
        <v>ΠΑΝΕΛΛΑΔΙΚΑ</v>
      </c>
      <c r="E20" s="94" t="s">
        <v>43</v>
      </c>
      <c r="F20" s="31" t="str">
        <f>IF(G20&lt;&gt;"",'H01'!I20,"")</f>
        <v/>
      </c>
      <c r="G20" s="64" t="str">
        <f>IF('H01'!J20="Τηλέφωνο",'H01'!K20,"")</f>
        <v/>
      </c>
      <c r="H20" s="84"/>
      <c r="I20" s="32" t="str">
        <f t="shared" si="4"/>
        <v/>
      </c>
      <c r="J20" s="84"/>
      <c r="K20" s="32" t="str">
        <f t="shared" si="5"/>
        <v/>
      </c>
      <c r="L20" s="96" t="str">
        <f t="shared" si="1"/>
        <v xml:space="preserve"> * Στους χρόνους συμπεριλαμβάνεται ο χρόνος του ηχογραφημένου μηνύματος (IVR) κατά το οποίο ενημερώνεται ο τελικός χρήστης για την επιλογή που πρέπει να πληκτρολογήσει προκειμένου να συνδεθεί με την αρμόδια υπηρεσία εξυπηρέτησης πελατών. Η διάρκεια των μηνυμάτων η οποία προσμετράται στον ανωτέρο χρόνο διαφοροποιείται ανά περίπτωση:  Λήψη Παραγγελιών/Πληροφορίες: 90sec, Βλαβοληψία: 20sec, Ενημέρωση Ληξιπρόθεσμων Οφειλών: 18sec, Εξυπηρέτηση Εταιρικών Πελατών: 33sec</v>
      </c>
      <c r="M20" s="62"/>
      <c r="N20" s="54" t="str">
        <f t="shared" si="2"/>
        <v/>
      </c>
      <c r="O20" s="80" t="str">
        <f t="shared" si="3"/>
        <v/>
      </c>
    </row>
    <row r="21" spans="1:15" ht="31.5" customHeight="1" x14ac:dyDescent="0.25">
      <c r="A21" s="5" t="str">
        <f t="shared" si="0"/>
        <v>H03</v>
      </c>
      <c r="B21" s="26" t="str">
        <f t="shared" si="0"/>
        <v>CYTA</v>
      </c>
      <c r="C21" s="92" t="str">
        <f>IF(AND(F21&lt;&gt;"",N21=""),IF(ΓΕΝΙΚΑ!$B$16="ΝΑΙ",15300,""),"")</f>
        <v/>
      </c>
      <c r="D21" s="19" t="str">
        <f>IF(ΓΕΝΙΚΑ!$B$16="ΝΑΙ","ΠΑΝΕΛΛΑΔΙΚΑ","")</f>
        <v>ΠΑΝΕΛΛΑΔΙΚΑ</v>
      </c>
      <c r="E21" s="94" t="s">
        <v>43</v>
      </c>
      <c r="F21" s="31" t="str">
        <f>IF(G21&lt;&gt;"",'H01'!I21,"")</f>
        <v/>
      </c>
      <c r="G21" s="64" t="str">
        <f>IF('H01'!J21="Τηλέφωνο",'H01'!K21,"")</f>
        <v/>
      </c>
      <c r="H21" s="84"/>
      <c r="I21" s="32" t="str">
        <f t="shared" si="4"/>
        <v/>
      </c>
      <c r="J21" s="84"/>
      <c r="K21" s="32" t="str">
        <f t="shared" si="5"/>
        <v/>
      </c>
      <c r="L21" s="96" t="str">
        <f t="shared" si="1"/>
        <v xml:space="preserve"> * Στους χρόνους συμπεριλαμβάνεται ο χρόνος του ηχογραφημένου μηνύματος (IVR) κατά το οποίο ενημερώνεται ο τελικός χρήστης για την επιλογή που πρέπει να πληκτρολογήσει προκειμένου να συνδεθεί με την αρμόδια υπηρεσία εξυπηρέτησης πελατών. Η διάρκεια των μηνυμάτων η οποία προσμετράται στον ανωτέρο χρόνο διαφοροποιείται ανά περίπτωση:  Λήψη Παραγγελιών/Πληροφορίες: 90sec, Βλαβοληψία: 20sec, Ενημέρωση Ληξιπρόθεσμων Οφειλών: 18sec, Εξυπηρέτηση Εταιρικών Πελατών: 33sec</v>
      </c>
      <c r="M21" s="62"/>
      <c r="N21" s="54" t="str">
        <f t="shared" si="2"/>
        <v/>
      </c>
      <c r="O21" s="80" t="str">
        <f t="shared" si="3"/>
        <v/>
      </c>
    </row>
    <row r="22" spans="1:15" ht="31.5" customHeight="1" x14ac:dyDescent="0.25">
      <c r="A22" s="5" t="str">
        <f t="shared" si="0"/>
        <v>H03</v>
      </c>
      <c r="B22" s="26" t="str">
        <f t="shared" si="0"/>
        <v>CYTA</v>
      </c>
      <c r="C22" s="92" t="str">
        <f>IF(AND(F22&lt;&gt;"",N22=""),IF(ΓΕΝΙΚΑ!$B$16="ΝΑΙ",15300,""),"")</f>
        <v/>
      </c>
      <c r="D22" s="19" t="str">
        <f>IF(ΓΕΝΙΚΑ!$B$16="ΝΑΙ","ΠΑΝΕΛΛΑΔΙΚΑ","")</f>
        <v>ΠΑΝΕΛΛΑΔΙΚΑ</v>
      </c>
      <c r="E22" s="94" t="s">
        <v>43</v>
      </c>
      <c r="F22" s="31" t="str">
        <f>IF(G22&lt;&gt;"",'H01'!I22,"")</f>
        <v/>
      </c>
      <c r="G22" s="64" t="str">
        <f>IF('H01'!J22="Τηλέφωνο",'H01'!K22,"")</f>
        <v/>
      </c>
      <c r="H22" s="84"/>
      <c r="I22" s="32" t="str">
        <f t="shared" si="4"/>
        <v/>
      </c>
      <c r="J22" s="84"/>
      <c r="K22" s="32" t="str">
        <f t="shared" si="5"/>
        <v/>
      </c>
      <c r="L22" s="96" t="str">
        <f t="shared" si="1"/>
        <v xml:space="preserve"> * Στους χρόνους συμπεριλαμβάνεται ο χρόνος του ηχογραφημένου μηνύματος (IVR) κατά το οποίο ενημερώνεται ο τελικός χρήστης για την επιλογή που πρέπει να πληκτρολογήσει προκειμένου να συνδεθεί με την αρμόδια υπηρεσία εξυπηρέτησης πελατών. Η διάρκεια των μηνυμάτων η οποία προσμετράται στον ανωτέρο χρόνο διαφοροποιείται ανά περίπτωση:  Λήψη Παραγγελιών/Πληροφορίες: 90sec, Βλαβοληψία: 20sec, Ενημέρωση Ληξιπρόθεσμων Οφειλών: 18sec, Εξυπηρέτηση Εταιρικών Πελατών: 33sec</v>
      </c>
      <c r="M22" s="62"/>
      <c r="N22" s="54" t="str">
        <f t="shared" si="2"/>
        <v/>
      </c>
      <c r="O22" s="80" t="str">
        <f t="shared" si="3"/>
        <v/>
      </c>
    </row>
    <row r="23" spans="1:15" ht="31.5" customHeight="1" x14ac:dyDescent="0.25">
      <c r="A23" s="5" t="str">
        <f t="shared" si="0"/>
        <v>H03</v>
      </c>
      <c r="B23" s="26" t="str">
        <f t="shared" si="0"/>
        <v>CYTA</v>
      </c>
      <c r="C23" s="92" t="str">
        <f>IF(AND(F23&lt;&gt;"",N23=""),IF(ΓΕΝΙΚΑ!$B$16="ΝΑΙ",15300,""),"")</f>
        <v/>
      </c>
      <c r="D23" s="19" t="str">
        <f>IF(ΓΕΝΙΚΑ!$B$16="ΝΑΙ","ΠΑΝΕΛΛΑΔΙΚΑ","")</f>
        <v>ΠΑΝΕΛΛΑΔΙΚΑ</v>
      </c>
      <c r="E23" s="94" t="s">
        <v>43</v>
      </c>
      <c r="F23" s="31" t="str">
        <f>IF(G23&lt;&gt;"",'H01'!I23,"")</f>
        <v/>
      </c>
      <c r="G23" s="64" t="str">
        <f>IF('H01'!J23="Τηλέφωνο",'H01'!K23,"")</f>
        <v/>
      </c>
      <c r="H23" s="84"/>
      <c r="I23" s="32" t="str">
        <f t="shared" si="4"/>
        <v/>
      </c>
      <c r="J23" s="84"/>
      <c r="K23" s="32" t="str">
        <f t="shared" si="5"/>
        <v/>
      </c>
      <c r="L23" s="96" t="str">
        <f t="shared" si="1"/>
        <v xml:space="preserve"> * Στους χρόνους συμπεριλαμβάνεται ο χρόνος του ηχογραφημένου μηνύματος (IVR) κατά το οποίο ενημερώνεται ο τελικός χρήστης για την επιλογή που πρέπει να πληκτρολογήσει προκειμένου να συνδεθεί με την αρμόδια υπηρεσία εξυπηρέτησης πελατών. Η διάρκεια των μηνυμάτων η οποία προσμετράται στον ανωτέρο χρόνο διαφοροποιείται ανά περίπτωση:  Λήψη Παραγγελιών/Πληροφορίες: 90sec, Βλαβοληψία: 20sec, Ενημέρωση Ληξιπρόθεσμων Οφειλών: 18sec, Εξυπηρέτηση Εταιρικών Πελατών: 33sec</v>
      </c>
      <c r="M23" s="62"/>
      <c r="N23" s="54" t="str">
        <f t="shared" si="2"/>
        <v/>
      </c>
      <c r="O23" s="80" t="str">
        <f t="shared" si="3"/>
        <v/>
      </c>
    </row>
    <row r="24" spans="1:15" ht="31.5" customHeight="1" x14ac:dyDescent="0.25">
      <c r="A24" s="5" t="str">
        <f t="shared" si="0"/>
        <v>H03</v>
      </c>
      <c r="B24" s="26" t="str">
        <f t="shared" si="0"/>
        <v>CYTA</v>
      </c>
      <c r="C24" s="92" t="str">
        <f>IF(AND(F24&lt;&gt;"",N24=""),IF(ΓΕΝΙΚΑ!$B$16="ΝΑΙ",15300,""),"")</f>
        <v/>
      </c>
      <c r="D24" s="19" t="str">
        <f>IF(ΓΕΝΙΚΑ!$B$16="ΝΑΙ","ΠΑΝΕΛΛΑΔΙΚΑ","")</f>
        <v>ΠΑΝΕΛΛΑΔΙΚΑ</v>
      </c>
      <c r="E24" s="94" t="s">
        <v>43</v>
      </c>
      <c r="F24" s="31" t="str">
        <f>IF(G24&lt;&gt;"",'H01'!I24,"")</f>
        <v/>
      </c>
      <c r="G24" s="64" t="str">
        <f>IF('H01'!J24="Τηλέφωνο",'H01'!K24,"")</f>
        <v/>
      </c>
      <c r="H24" s="84"/>
      <c r="I24" s="32" t="str">
        <f t="shared" si="4"/>
        <v/>
      </c>
      <c r="J24" s="84"/>
      <c r="K24" s="32" t="str">
        <f t="shared" si="5"/>
        <v/>
      </c>
      <c r="L24" s="96" t="str">
        <f t="shared" si="1"/>
        <v xml:space="preserve"> * Στους χρόνους συμπεριλαμβάνεται ο χρόνος του ηχογραφημένου μηνύματος (IVR) κατά το οποίο ενημερώνεται ο τελικός χρήστης για την επιλογή που πρέπει να πληκτρολογήσει προκειμένου να συνδεθεί με την αρμόδια υπηρεσία εξυπηρέτησης πελατών. Η διάρκεια των μηνυμάτων η οποία προσμετράται στον ανωτέρο χρόνο διαφοροποιείται ανά περίπτωση:  Λήψη Παραγγελιών/Πληροφορίες: 90sec, Βλαβοληψία: 20sec, Ενημέρωση Ληξιπρόθεσμων Οφειλών: 18sec, Εξυπηρέτηση Εταιρικών Πελατών: 33sec</v>
      </c>
      <c r="M24" s="62"/>
      <c r="N24" s="54" t="str">
        <f t="shared" si="2"/>
        <v/>
      </c>
      <c r="O24" s="80" t="str">
        <f t="shared" si="3"/>
        <v/>
      </c>
    </row>
    <row r="25" spans="1:15" ht="31.5" customHeight="1" x14ac:dyDescent="0.25">
      <c r="A25" s="5" t="str">
        <f t="shared" si="0"/>
        <v>H03</v>
      </c>
      <c r="B25" s="26" t="str">
        <f t="shared" si="0"/>
        <v>CYTA</v>
      </c>
      <c r="C25" s="92" t="str">
        <f>IF(AND(F25&lt;&gt;"",N25=""),IF(ΓΕΝΙΚΑ!$B$16="ΝΑΙ",15300,""),"")</f>
        <v/>
      </c>
      <c r="D25" s="19" t="str">
        <f>IF(ΓΕΝΙΚΑ!$B$16="ΝΑΙ","ΠΑΝΕΛΛΑΔΙΚΑ","")</f>
        <v>ΠΑΝΕΛΛΑΔΙΚΑ</v>
      </c>
      <c r="E25" s="94" t="s">
        <v>43</v>
      </c>
      <c r="F25" s="31" t="str">
        <f>IF(G25&lt;&gt;"",'H01'!I25,"")</f>
        <v/>
      </c>
      <c r="G25" s="64" t="str">
        <f>IF('H01'!J25="Τηλέφωνο",'H01'!K25,"")</f>
        <v/>
      </c>
      <c r="H25" s="84"/>
      <c r="I25" s="32" t="str">
        <f t="shared" si="4"/>
        <v/>
      </c>
      <c r="J25" s="84"/>
      <c r="K25" s="32" t="str">
        <f t="shared" si="5"/>
        <v/>
      </c>
      <c r="L25" s="96" t="str">
        <f t="shared" si="1"/>
        <v xml:space="preserve"> * Στους χρόνους συμπεριλαμβάνεται ο χρόνος του ηχογραφημένου μηνύματος (IVR) κατά το οποίο ενημερώνεται ο τελικός χρήστης για την επιλογή που πρέπει να πληκτρολογήσει προκειμένου να συνδεθεί με την αρμόδια υπηρεσία εξυπηρέτησης πελατών. Η διάρκεια των μηνυμάτων η οποία προσμετράται στον ανωτέρο χρόνο διαφοροποιείται ανά περίπτωση:  Λήψη Παραγγελιών/Πληροφορίες: 90sec, Βλαβοληψία: 20sec, Ενημέρωση Ληξιπρόθεσμων Οφειλών: 18sec, Εξυπηρέτηση Εταιρικών Πελατών: 33sec</v>
      </c>
      <c r="M25" s="62"/>
      <c r="N25" s="54" t="str">
        <f t="shared" si="2"/>
        <v/>
      </c>
      <c r="O25" s="80" t="str">
        <f t="shared" si="3"/>
        <v/>
      </c>
    </row>
    <row r="26" spans="1:15" ht="31.5" customHeight="1" x14ac:dyDescent="0.25">
      <c r="A26" s="5" t="str">
        <f t="shared" si="0"/>
        <v>H03</v>
      </c>
      <c r="B26" s="26" t="str">
        <f t="shared" si="0"/>
        <v>CYTA</v>
      </c>
      <c r="C26" s="92" t="str">
        <f>IF(AND(F26&lt;&gt;"",N26=""),IF(ΓΕΝΙΚΑ!$B$16="ΝΑΙ",15300,""),"")</f>
        <v/>
      </c>
      <c r="D26" s="19" t="str">
        <f>IF(ΓΕΝΙΚΑ!$B$16="ΝΑΙ","ΠΑΝΕΛΛΑΔΙΚΑ","")</f>
        <v>ΠΑΝΕΛΛΑΔΙΚΑ</v>
      </c>
      <c r="E26" s="94" t="s">
        <v>43</v>
      </c>
      <c r="F26" s="31" t="str">
        <f>IF(G26&lt;&gt;"",'H01'!I26,"")</f>
        <v/>
      </c>
      <c r="G26" s="64" t="str">
        <f>IF('H01'!J26="Τηλέφωνο",'H01'!K26,"")</f>
        <v/>
      </c>
      <c r="H26" s="84"/>
      <c r="I26" s="32" t="str">
        <f t="shared" si="4"/>
        <v/>
      </c>
      <c r="J26" s="84"/>
      <c r="K26" s="32" t="str">
        <f t="shared" si="5"/>
        <v/>
      </c>
      <c r="L26" s="96" t="str">
        <f t="shared" si="1"/>
        <v xml:space="preserve"> * Στους χρόνους συμπεριλαμβάνεται ο χρόνος του ηχογραφημένου μηνύματος (IVR) κατά το οποίο ενημερώνεται ο τελικός χρήστης για την επιλογή που πρέπει να πληκτρολογήσει προκειμένου να συνδεθεί με την αρμόδια υπηρεσία εξυπηρέτησης πελατών. Η διάρκεια των μηνυμάτων η οποία προσμετράται στον ανωτέρο χρόνο διαφοροποιείται ανά περίπτωση:  Λήψη Παραγγελιών/Πληροφορίες: 90sec, Βλαβοληψία: 20sec, Ενημέρωση Ληξιπρόθεσμων Οφειλών: 18sec, Εξυπηρέτηση Εταιρικών Πελατών: 33sec</v>
      </c>
      <c r="M26" s="62"/>
      <c r="N26" s="54" t="str">
        <f t="shared" si="2"/>
        <v/>
      </c>
      <c r="O26" s="80" t="str">
        <f t="shared" si="3"/>
        <v/>
      </c>
    </row>
    <row r="27" spans="1:15" ht="31.5" customHeight="1" x14ac:dyDescent="0.25">
      <c r="A27" s="5" t="str">
        <f t="shared" si="0"/>
        <v>H03</v>
      </c>
      <c r="B27" s="26" t="str">
        <f t="shared" si="0"/>
        <v>CYTA</v>
      </c>
      <c r="C27" s="92" t="str">
        <f>IF(AND(F27&lt;&gt;"",N27=""),IF(ΓΕΝΙΚΑ!$B$16="ΝΑΙ",15300,""),"")</f>
        <v/>
      </c>
      <c r="D27" s="19" t="str">
        <f>IF(ΓΕΝΙΚΑ!$B$16="ΝΑΙ","ΠΑΝΕΛΛΑΔΙΚΑ","")</f>
        <v>ΠΑΝΕΛΛΑΔΙΚΑ</v>
      </c>
      <c r="E27" s="94" t="s">
        <v>43</v>
      </c>
      <c r="F27" s="31" t="str">
        <f>IF(G27&lt;&gt;"",'H01'!I27,"")</f>
        <v/>
      </c>
      <c r="G27" s="64" t="str">
        <f>IF('H01'!J27="Τηλέφωνο",'H01'!K27,"")</f>
        <v/>
      </c>
      <c r="H27" s="83"/>
      <c r="I27" s="32" t="str">
        <f t="shared" si="4"/>
        <v/>
      </c>
      <c r="J27" s="83"/>
      <c r="K27" s="32" t="str">
        <f t="shared" si="5"/>
        <v/>
      </c>
      <c r="L27" s="96" t="str">
        <f t="shared" si="1"/>
        <v xml:space="preserve"> * Στους χρόνους συμπεριλαμβάνεται ο χρόνος του ηχογραφημένου μηνύματος (IVR) κατά το οποίο ενημερώνεται ο τελικός χρήστης για την επιλογή που πρέπει να πληκτρολογήσει προκειμένου να συνδεθεί με την αρμόδια υπηρεσία εξυπηρέτησης πελατών. Η διάρκεια των μηνυμάτων η οποία προσμετράται στον ανωτέρο χρόνο διαφοροποιείται ανά περίπτωση:  Λήψη Παραγγελιών/Πληροφορίες: 90sec, Βλαβοληψία: 20sec, Ενημέρωση Ληξιπρόθεσμων Οφειλών: 18sec, Εξυπηρέτηση Εταιρικών Πελατών: 33sec</v>
      </c>
      <c r="M27" s="62"/>
      <c r="N27" s="54" t="str">
        <f t="shared" si="2"/>
        <v/>
      </c>
      <c r="O27" s="80" t="str">
        <f t="shared" si="3"/>
        <v/>
      </c>
    </row>
    <row r="28" spans="1:15" ht="31.5" customHeight="1" x14ac:dyDescent="0.25">
      <c r="A28" s="5" t="str">
        <f t="shared" ref="A28:A32" si="6">A$3</f>
        <v>H03</v>
      </c>
      <c r="B28" s="26" t="str">
        <f t="shared" ref="B28:B32" si="7">B$3</f>
        <v>CYTA</v>
      </c>
      <c r="C28" s="92" t="str">
        <f>IF(AND(F28&lt;&gt;"",N28=""),IF(ΓΕΝΙΚΑ!$B$16="ΝΑΙ",15300,""),"")</f>
        <v/>
      </c>
      <c r="D28" s="19" t="str">
        <f>IF(ΓΕΝΙΚΑ!$B$16="ΝΑΙ","ΠΑΝΕΛΛΑΔΙΚΑ","")</f>
        <v>ΠΑΝΕΛΛΑΔΙΚΑ</v>
      </c>
      <c r="E28" s="94" t="s">
        <v>43</v>
      </c>
      <c r="F28" s="31" t="str">
        <f>IF(G28&lt;&gt;"",'H01'!I28,"")</f>
        <v/>
      </c>
      <c r="G28" s="64" t="str">
        <f>IF('H01'!J28="Τηλέφωνο",'H01'!K28,"")</f>
        <v/>
      </c>
      <c r="H28" s="84"/>
      <c r="I28" s="32" t="str">
        <f t="shared" si="4"/>
        <v/>
      </c>
      <c r="J28" s="84"/>
      <c r="K28" s="32" t="str">
        <f t="shared" si="5"/>
        <v/>
      </c>
      <c r="L28" s="96" t="str">
        <f t="shared" si="1"/>
        <v xml:space="preserve"> * Στους χρόνους συμπεριλαμβάνεται ο χρόνος του ηχογραφημένου μηνύματος (IVR) κατά το οποίο ενημερώνεται ο τελικός χρήστης για την επιλογή που πρέπει να πληκτρολογήσει προκειμένου να συνδεθεί με την αρμόδια υπηρεσία εξυπηρέτησης πελατών. Η διάρκεια των μηνυμάτων η οποία προσμετράται στον ανωτέρο χρόνο διαφοροποιείται ανά περίπτωση:  Λήψη Παραγγελιών/Πληροφορίες: 90sec, Βλαβοληψία: 20sec, Ενημέρωση Ληξιπρόθεσμων Οφειλών: 18sec, Εξυπηρέτηση Εταιρικών Πελατών: 33sec</v>
      </c>
      <c r="M28" s="62"/>
      <c r="N28" s="54" t="str">
        <f t="shared" si="2"/>
        <v/>
      </c>
      <c r="O28" s="80" t="str">
        <f t="shared" si="3"/>
        <v/>
      </c>
    </row>
    <row r="29" spans="1:15" ht="31.5" customHeight="1" x14ac:dyDescent="0.25">
      <c r="A29" s="5" t="str">
        <f t="shared" si="6"/>
        <v>H03</v>
      </c>
      <c r="B29" s="26" t="str">
        <f t="shared" si="7"/>
        <v>CYTA</v>
      </c>
      <c r="C29" s="92" t="str">
        <f>IF(AND(F29&lt;&gt;"",N29=""),IF(ΓΕΝΙΚΑ!$B$16="ΝΑΙ",15300,""),"")</f>
        <v/>
      </c>
      <c r="D29" s="19" t="str">
        <f>IF(ΓΕΝΙΚΑ!$B$16="ΝΑΙ","ΠΑΝΕΛΛΑΔΙΚΑ","")</f>
        <v>ΠΑΝΕΛΛΑΔΙΚΑ</v>
      </c>
      <c r="E29" s="94" t="s">
        <v>43</v>
      </c>
      <c r="F29" s="31" t="str">
        <f>IF(G29&lt;&gt;"",'H01'!I29,"")</f>
        <v/>
      </c>
      <c r="G29" s="64" t="str">
        <f>IF('H01'!J29="Τηλέφωνο",'H01'!K29,"")</f>
        <v/>
      </c>
      <c r="H29" s="84"/>
      <c r="I29" s="32" t="str">
        <f t="shared" si="4"/>
        <v/>
      </c>
      <c r="J29" s="84"/>
      <c r="K29" s="32" t="str">
        <f t="shared" si="5"/>
        <v/>
      </c>
      <c r="L29" s="96" t="str">
        <f t="shared" si="1"/>
        <v xml:space="preserve"> * Στους χρόνους συμπεριλαμβάνεται ο χρόνος του ηχογραφημένου μηνύματος (IVR) κατά το οποίο ενημερώνεται ο τελικός χρήστης για την επιλογή που πρέπει να πληκτρολογήσει προκειμένου να συνδεθεί με την αρμόδια υπηρεσία εξυπηρέτησης πελατών. Η διάρκεια των μηνυμάτων η οποία προσμετράται στον ανωτέρο χρόνο διαφοροποιείται ανά περίπτωση:  Λήψη Παραγγελιών/Πληροφορίες: 90sec, Βλαβοληψία: 20sec, Ενημέρωση Ληξιπρόθεσμων Οφειλών: 18sec, Εξυπηρέτηση Εταιρικών Πελατών: 33sec</v>
      </c>
      <c r="M29" s="62"/>
      <c r="N29" s="54" t="str">
        <f t="shared" si="2"/>
        <v/>
      </c>
      <c r="O29" s="80" t="str">
        <f t="shared" si="3"/>
        <v/>
      </c>
    </row>
    <row r="30" spans="1:15" ht="31.5" customHeight="1" x14ac:dyDescent="0.25">
      <c r="A30" s="5" t="str">
        <f t="shared" si="6"/>
        <v>H03</v>
      </c>
      <c r="B30" s="26" t="str">
        <f t="shared" si="7"/>
        <v>CYTA</v>
      </c>
      <c r="C30" s="92" t="str">
        <f>IF(AND(F30&lt;&gt;"",N30=""),IF(ΓΕΝΙΚΑ!$B$16="ΝΑΙ",15300,""),"")</f>
        <v/>
      </c>
      <c r="D30" s="19" t="str">
        <f>IF(ΓΕΝΙΚΑ!$B$16="ΝΑΙ","ΠΑΝΕΛΛΑΔΙΚΑ","")</f>
        <v>ΠΑΝΕΛΛΑΔΙΚΑ</v>
      </c>
      <c r="E30" s="94" t="s">
        <v>43</v>
      </c>
      <c r="F30" s="31" t="str">
        <f>IF(G30&lt;&gt;"",'H01'!I30,"")</f>
        <v/>
      </c>
      <c r="G30" s="64" t="str">
        <f>IF('H01'!J30="Τηλέφωνο",'H01'!K30,"")</f>
        <v/>
      </c>
      <c r="H30" s="84"/>
      <c r="I30" s="32" t="str">
        <f t="shared" si="4"/>
        <v/>
      </c>
      <c r="J30" s="84"/>
      <c r="K30" s="32" t="str">
        <f t="shared" si="5"/>
        <v/>
      </c>
      <c r="L30" s="96" t="str">
        <f t="shared" si="1"/>
        <v xml:space="preserve"> * Στους χρόνους συμπεριλαμβάνεται ο χρόνος του ηχογραφημένου μηνύματος (IVR) κατά το οποίο ενημερώνεται ο τελικός χρήστης για την επιλογή που πρέπει να πληκτρολογήσει προκειμένου να συνδεθεί με την αρμόδια υπηρεσία εξυπηρέτησης πελατών. Η διάρκεια των μηνυμάτων η οποία προσμετράται στον ανωτέρο χρόνο διαφοροποιείται ανά περίπτωση:  Λήψη Παραγγελιών/Πληροφορίες: 90sec, Βλαβοληψία: 20sec, Ενημέρωση Ληξιπρόθεσμων Οφειλών: 18sec, Εξυπηρέτηση Εταιρικών Πελατών: 33sec</v>
      </c>
      <c r="M30" s="62"/>
      <c r="N30" s="54" t="str">
        <f t="shared" si="2"/>
        <v/>
      </c>
      <c r="O30" s="80" t="str">
        <f t="shared" si="3"/>
        <v/>
      </c>
    </row>
    <row r="31" spans="1:15" ht="31.5" customHeight="1" x14ac:dyDescent="0.25">
      <c r="A31" s="5" t="str">
        <f t="shared" si="6"/>
        <v>H03</v>
      </c>
      <c r="B31" s="26" t="str">
        <f t="shared" si="7"/>
        <v>CYTA</v>
      </c>
      <c r="C31" s="92" t="str">
        <f>IF(AND(F31&lt;&gt;"",N31=""),IF(ΓΕΝΙΚΑ!$B$16="ΝΑΙ",15300,""),"")</f>
        <v/>
      </c>
      <c r="D31" s="19" t="str">
        <f>IF(ΓΕΝΙΚΑ!$B$16="ΝΑΙ","ΠΑΝΕΛΛΑΔΙΚΑ","")</f>
        <v>ΠΑΝΕΛΛΑΔΙΚΑ</v>
      </c>
      <c r="E31" s="94" t="s">
        <v>43</v>
      </c>
      <c r="F31" s="31" t="str">
        <f>IF(G31&lt;&gt;"",'H01'!I31,"")</f>
        <v/>
      </c>
      <c r="G31" s="64" t="str">
        <f>IF('H01'!J31="Τηλέφωνο",'H01'!K31,"")</f>
        <v/>
      </c>
      <c r="H31" s="84"/>
      <c r="I31" s="32" t="str">
        <f t="shared" si="4"/>
        <v/>
      </c>
      <c r="J31" s="84"/>
      <c r="K31" s="32" t="str">
        <f t="shared" si="5"/>
        <v/>
      </c>
      <c r="L31" s="96" t="str">
        <f t="shared" si="1"/>
        <v xml:space="preserve"> * Στους χρόνους συμπεριλαμβάνεται ο χρόνος του ηχογραφημένου μηνύματος (IVR) κατά το οποίο ενημερώνεται ο τελικός χρήστης για την επιλογή που πρέπει να πληκτρολογήσει προκειμένου να συνδεθεί με την αρμόδια υπηρεσία εξυπηρέτησης πελατών. Η διάρκεια των μηνυμάτων η οποία προσμετράται στον ανωτέρο χρόνο διαφοροποιείται ανά περίπτωση:  Λήψη Παραγγελιών/Πληροφορίες: 90sec, Βλαβοληψία: 20sec, Ενημέρωση Ληξιπρόθεσμων Οφειλών: 18sec, Εξυπηρέτηση Εταιρικών Πελατών: 33sec</v>
      </c>
      <c r="M31" s="62"/>
      <c r="N31" s="54" t="str">
        <f t="shared" si="2"/>
        <v/>
      </c>
      <c r="O31" s="80" t="str">
        <f t="shared" si="3"/>
        <v/>
      </c>
    </row>
    <row r="32" spans="1:15" ht="31.5" customHeight="1" thickBot="1" x14ac:dyDescent="0.3">
      <c r="A32" s="6" t="str">
        <f t="shared" si="6"/>
        <v>H03</v>
      </c>
      <c r="B32" s="27" t="str">
        <f t="shared" si="7"/>
        <v>CYTA</v>
      </c>
      <c r="C32" s="92" t="str">
        <f>IF(AND(F32&lt;&gt;"",N32=""),IF(ΓΕΝΙΚΑ!$B$16="ΝΑΙ",15300,""),"")</f>
        <v/>
      </c>
      <c r="D32" s="19" t="str">
        <f>IF(ΓΕΝΙΚΑ!$B$16="ΝΑΙ","ΠΑΝΕΛΛΑΔΙΚΑ","")</f>
        <v>ΠΑΝΕΛΛΑΔΙΚΑ</v>
      </c>
      <c r="E32" s="94" t="s">
        <v>43</v>
      </c>
      <c r="F32" s="65" t="str">
        <f>IF(G32&lt;&gt;"",'H01'!I32,"")</f>
        <v/>
      </c>
      <c r="G32" s="66" t="str">
        <f>IF('H01'!J32="Τηλέφωνο",'H01'!K32,"")</f>
        <v/>
      </c>
      <c r="H32" s="85"/>
      <c r="I32" s="32" t="str">
        <f t="shared" si="4"/>
        <v/>
      </c>
      <c r="J32" s="85"/>
      <c r="K32" s="32" t="str">
        <f t="shared" si="5"/>
        <v/>
      </c>
      <c r="L32" s="96" t="str">
        <f t="shared" si="1"/>
        <v xml:space="preserve"> * Στους χρόνους συμπεριλαμβάνεται ο χρόνος του ηχογραφημένου μηνύματος (IVR) κατά το οποίο ενημερώνεται ο τελικός χρήστης για την επιλογή που πρέπει να πληκτρολογήσει προκειμένου να συνδεθεί με την αρμόδια υπηρεσία εξυπηρέτησης πελατών. Η διάρκεια των μηνυμάτων η οποία προσμετράται στον ανωτέρο χρόνο διαφοροποιείται ανά περίπτωση:  Λήψη Παραγγελιών/Πληροφορίες: 90sec, Βλαβοληψία: 20sec, Ενημέρωση Ληξιπρόθεσμων Οφειλών: 18sec, Εξυπηρέτηση Εταιρικών Πελατών: 33sec</v>
      </c>
      <c r="M32" s="62"/>
      <c r="N32" s="55" t="str">
        <f t="shared" si="2"/>
        <v/>
      </c>
      <c r="O32" s="81" t="str">
        <f t="shared" si="3"/>
        <v/>
      </c>
    </row>
  </sheetData>
  <sheetProtection algorithmName="SHA-512" hashValue="WwTR/kHQiu3vW/UGN/amhFFdtpvIVtzyXsCdblZd+ib+ldtz/y1ZMTEMBGd8rpiowgBFWAzLg6F/hAErDwsA+A==" saltValue="fRWpiiNtUIAEoqY/5Ob1ww==" spinCount="100000" sheet="1" objects="1" scenarios="1" formatColumns="0" formatRows="0" selectLockedCells="1"/>
  <conditionalFormatting sqref="N3:N32">
    <cfRule type="cellIs" dxfId="2" priority="1" operator="equal">
      <formula>"ΣΦΑΛΜΑ"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F0"/>
  </sheetPr>
  <dimension ref="A1:K3"/>
  <sheetViews>
    <sheetView topLeftCell="A2" zoomScaleNormal="100" workbookViewId="0">
      <selection activeCell="H3" sqref="H3"/>
    </sheetView>
  </sheetViews>
  <sheetFormatPr defaultColWidth="0" defaultRowHeight="15" zeroHeight="1" x14ac:dyDescent="0.25"/>
  <cols>
    <col min="1" max="1" width="49.85546875" style="41" customWidth="1"/>
    <col min="2" max="5" width="23" style="41" hidden="1" customWidth="1"/>
    <col min="6" max="6" width="32.42578125" style="41" customWidth="1"/>
    <col min="7" max="7" width="32.42578125" style="41" hidden="1" customWidth="1"/>
    <col min="8" max="8" width="45" style="41" customWidth="1"/>
    <col min="9" max="9" width="7.140625" style="41" customWidth="1"/>
    <col min="10" max="10" width="18.140625" style="41" customWidth="1"/>
    <col min="11" max="11" width="72.5703125" style="41" customWidth="1"/>
    <col min="12" max="16384" width="9.140625" style="41" hidden="1"/>
  </cols>
  <sheetData>
    <row r="1" spans="1:11" ht="15.75" hidden="1" thickBot="1" x14ac:dyDescent="0.3">
      <c r="A1" s="22" t="s">
        <v>44</v>
      </c>
      <c r="B1" s="22" t="s">
        <v>45</v>
      </c>
      <c r="C1" s="13" t="s">
        <v>78</v>
      </c>
      <c r="D1" s="13" t="s">
        <v>79</v>
      </c>
      <c r="E1" s="13" t="s">
        <v>46</v>
      </c>
      <c r="F1" s="35" t="s">
        <v>49</v>
      </c>
      <c r="G1" s="91" t="s">
        <v>58</v>
      </c>
      <c r="H1" s="35" t="s">
        <v>50</v>
      </c>
      <c r="J1" s="35" t="s">
        <v>49</v>
      </c>
      <c r="K1" s="35" t="s">
        <v>49</v>
      </c>
    </row>
    <row r="2" spans="1:11" ht="45.75" customHeight="1" thickBot="1" x14ac:dyDescent="0.3">
      <c r="A2" s="24" t="s">
        <v>12</v>
      </c>
      <c r="B2" s="25" t="s">
        <v>8</v>
      </c>
      <c r="C2" s="25"/>
      <c r="D2" s="25"/>
      <c r="E2" s="25" t="s">
        <v>80</v>
      </c>
      <c r="F2" s="25" t="s">
        <v>73</v>
      </c>
      <c r="G2" s="25" t="s">
        <v>73</v>
      </c>
      <c r="H2" s="10" t="s">
        <v>11</v>
      </c>
      <c r="J2" s="29" t="s">
        <v>39</v>
      </c>
      <c r="K2" s="47" t="s">
        <v>66</v>
      </c>
    </row>
    <row r="3" spans="1:11" ht="171" customHeight="1" thickTop="1" thickBot="1" x14ac:dyDescent="0.3">
      <c r="A3" s="11" t="s">
        <v>31</v>
      </c>
      <c r="B3" s="12" t="str">
        <f>ΓΕΝΙΚΑ!$C$4</f>
        <v>CYTA</v>
      </c>
      <c r="C3" s="92">
        <f>IF(J3="",IF(ΓΕΝΙΚΑ!$B$17="ΝΑΙ",15300,""),"")</f>
        <v>15300</v>
      </c>
      <c r="D3" s="31" t="str">
        <f>IF(ΓΕΝΙΚΑ!$B$17="ΝΑΙ","ΠΑΝΕΛΛΑΔΙΚΑ","")</f>
        <v>ΠΑΝΕΛΛΑΔΙΚΑ</v>
      </c>
      <c r="E3" s="93" t="s">
        <v>43</v>
      </c>
      <c r="F3" s="70">
        <v>92.28</v>
      </c>
      <c r="G3" s="110">
        <f>IF(ISNUMBER(F3),ROUND(F3,2),"")</f>
        <v>92.28</v>
      </c>
      <c r="H3" s="109"/>
      <c r="J3" s="21" t="str">
        <f>IF(K3&lt;&gt;"","ΣΦΑΛΜΑ","")</f>
        <v/>
      </c>
      <c r="K3" s="68" t="str">
        <f>IF(F3&lt;&gt;"",IF(ISNUMBER(F3),IF(OR(F3&lt;0,F3&gt;100),"Το ποσοστό αναπάντητων κλήσεων πρέπει να είναι αριθμός από 0 έως 100",""),"Το ποσοστό εξυπηρέτησης παραπόνων τελικών χρηστών πρέπει να είναι αριθμός"),"Το ποσοστό εξυπηρέτησης παραπόνων τελικών χρηστών πρέπει να συμπληρωθεί")</f>
        <v/>
      </c>
    </row>
  </sheetData>
  <sheetProtection algorithmName="SHA-512" hashValue="eRsh+DgwYaLC/6WJLstWwJ1zgqqKhZWc9nK9xjaKJmz9MKPWg6XN66aDCeZmoo9ZXy60ouEnrmAQ7nIcXl4BVQ==" saltValue="cBqVmuTo5eTkg/dWmDlXmw==" spinCount="100000" sheet="1" objects="1" scenarios="1" formatColumns="0" formatRows="0" selectLockedCells="1"/>
  <conditionalFormatting sqref="J3">
    <cfRule type="cellIs" dxfId="1" priority="1" operator="equal">
      <formula>"ΣΦΑΛΜΑ"</formula>
    </cfRule>
  </conditionalFormatting>
  <dataValidations count="1">
    <dataValidation type="list" allowBlank="1" showInputMessage="1" showErrorMessage="1" sqref="B3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F0"/>
  </sheetPr>
  <dimension ref="A1:K3"/>
  <sheetViews>
    <sheetView topLeftCell="A2" zoomScaleNormal="100" workbookViewId="0">
      <selection activeCell="H3" sqref="H3"/>
    </sheetView>
  </sheetViews>
  <sheetFormatPr defaultColWidth="0" defaultRowHeight="15" zeroHeight="1" x14ac:dyDescent="0.25"/>
  <cols>
    <col min="1" max="1" width="49.85546875" style="41" customWidth="1"/>
    <col min="2" max="5" width="23" style="41" hidden="1" customWidth="1"/>
    <col min="6" max="6" width="32.42578125" style="41" customWidth="1"/>
    <col min="7" max="7" width="32.42578125" style="41" hidden="1" customWidth="1"/>
    <col min="8" max="8" width="45" style="41" customWidth="1"/>
    <col min="9" max="9" width="7.140625" style="41" customWidth="1"/>
    <col min="10" max="10" width="18.140625" style="41" customWidth="1"/>
    <col min="11" max="11" width="54.7109375" style="41" customWidth="1"/>
    <col min="12" max="16384" width="9.140625" style="41" hidden="1"/>
  </cols>
  <sheetData>
    <row r="1" spans="1:11" ht="15.75" hidden="1" thickBot="1" x14ac:dyDescent="0.3">
      <c r="A1" s="22" t="s">
        <v>44</v>
      </c>
      <c r="B1" s="22" t="s">
        <v>45</v>
      </c>
      <c r="C1" s="13" t="s">
        <v>78</v>
      </c>
      <c r="D1" s="13" t="s">
        <v>79</v>
      </c>
      <c r="E1" s="13" t="s">
        <v>46</v>
      </c>
      <c r="F1" s="35" t="s">
        <v>49</v>
      </c>
      <c r="G1" s="35" t="s">
        <v>57</v>
      </c>
      <c r="H1" s="35" t="s">
        <v>50</v>
      </c>
      <c r="J1" s="35" t="s">
        <v>49</v>
      </c>
      <c r="K1" s="35" t="s">
        <v>49</v>
      </c>
    </row>
    <row r="2" spans="1:11" ht="45.75" customHeight="1" thickBot="1" x14ac:dyDescent="0.3">
      <c r="A2" s="2" t="s">
        <v>12</v>
      </c>
      <c r="B2" s="25" t="s">
        <v>8</v>
      </c>
      <c r="C2" s="25"/>
      <c r="D2" s="25"/>
      <c r="E2" s="25" t="s">
        <v>80</v>
      </c>
      <c r="F2" s="3" t="s">
        <v>74</v>
      </c>
      <c r="G2" s="25" t="s">
        <v>74</v>
      </c>
      <c r="H2" s="10" t="s">
        <v>11</v>
      </c>
      <c r="J2" s="29" t="s">
        <v>39</v>
      </c>
      <c r="K2" s="47" t="s">
        <v>66</v>
      </c>
    </row>
    <row r="3" spans="1:11" ht="171" customHeight="1" thickTop="1" thickBot="1" x14ac:dyDescent="0.3">
      <c r="A3" s="11" t="s">
        <v>32</v>
      </c>
      <c r="B3" s="12" t="str">
        <f>ΓΕΝΙΚΑ!$C$4</f>
        <v>CYTA</v>
      </c>
      <c r="C3" s="92">
        <f>IF(J3="",IF(ΓΕΝΙΚΑ!$B$18="ΝΑΙ",15300,""),"")</f>
        <v>15300</v>
      </c>
      <c r="D3" s="31" t="str">
        <f>IF(ΓΕΝΙΚΑ!$B$18="ΝΑΙ","ΠΑΝΕΛΛΑΔΙΚΑ","")</f>
        <v>ΠΑΝΕΛΛΑΔΙΚΑ</v>
      </c>
      <c r="E3" s="93" t="s">
        <v>43</v>
      </c>
      <c r="F3" s="69">
        <v>0.11</v>
      </c>
      <c r="G3" s="110">
        <f>IF(ISNUMBER(F3),ROUND(F3,2),"")</f>
        <v>0.11</v>
      </c>
      <c r="H3" s="109"/>
      <c r="J3" s="21" t="str">
        <f>IF(K3&lt;&gt;"","ΣΦΑΛΜΑ","")</f>
        <v/>
      </c>
      <c r="K3" s="86" t="str">
        <f>IF(F3&lt;&gt;"",IF(ISNUMBER(F3),IF(OR(F3&lt;0,F3&gt;100),"Το ποσοστό αναπάντητων κλήσεων πρέπει να είναι αριθμός από 0 έως 100",""),"Το ποσοστό παραπόνων ορθότητας λογαριασμού πρέπει να είναι αριθμός"),"Το ποσοστό παραπόνων ορθότητας λογαριασμού πρέπει να συμπληρωθεί")</f>
        <v/>
      </c>
    </row>
  </sheetData>
  <sheetProtection algorithmName="SHA-512" hashValue="LH9dOlJCgKcrf+zrW2ZB3gk0bBAEynYIUhWFJ4uNO3cg5YHoDigmaGjkQu6CMYyprE3zdHDDgGX6ZmbQe+6XKg==" saltValue="Z5rO9SO+Fq7NxK5V99JzMw==" spinCount="100000" sheet="1" objects="1" scenarios="1" formatColumns="0" formatRows="0" selectLockedCells="1"/>
  <conditionalFormatting sqref="J3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I15"/>
  <sheetViews>
    <sheetView workbookViewId="0">
      <selection activeCell="E10" sqref="E10"/>
    </sheetView>
  </sheetViews>
  <sheetFormatPr defaultRowHeight="15" x14ac:dyDescent="0.25"/>
  <cols>
    <col min="1" max="1" width="9.140625" style="22"/>
    <col min="2" max="3" width="21.85546875" customWidth="1"/>
    <col min="4" max="4" width="26.42578125" customWidth="1"/>
    <col min="5" max="5" width="26.28515625" customWidth="1"/>
    <col min="6" max="6" width="20.5703125" bestFit="1" customWidth="1"/>
    <col min="7" max="7" width="54.140625" bestFit="1" customWidth="1"/>
    <col min="8" max="8" width="29.42578125" customWidth="1"/>
    <col min="9" max="9" width="54.5703125" customWidth="1"/>
  </cols>
  <sheetData>
    <row r="2" spans="1:9" x14ac:dyDescent="0.25">
      <c r="A2" s="23" t="s">
        <v>41</v>
      </c>
      <c r="B2" s="1" t="s">
        <v>0</v>
      </c>
      <c r="C2" s="1" t="s">
        <v>28</v>
      </c>
      <c r="D2" s="1" t="s">
        <v>2</v>
      </c>
      <c r="E2" s="1" t="s">
        <v>9</v>
      </c>
      <c r="F2" s="1" t="s">
        <v>13</v>
      </c>
      <c r="G2" s="1" t="s">
        <v>15</v>
      </c>
      <c r="H2" s="1" t="s">
        <v>19</v>
      </c>
      <c r="I2" s="23" t="s">
        <v>40</v>
      </c>
    </row>
    <row r="3" spans="1:9" x14ac:dyDescent="0.25">
      <c r="A3" s="22" t="s">
        <v>37</v>
      </c>
      <c r="B3" t="s">
        <v>7</v>
      </c>
      <c r="C3" s="22" t="s">
        <v>7</v>
      </c>
      <c r="D3" t="s">
        <v>3</v>
      </c>
      <c r="E3" t="s">
        <v>84</v>
      </c>
      <c r="F3" t="s">
        <v>75</v>
      </c>
      <c r="G3" t="s">
        <v>16</v>
      </c>
      <c r="H3" t="s">
        <v>20</v>
      </c>
      <c r="I3" t="s">
        <v>29</v>
      </c>
    </row>
    <row r="4" spans="1:9" x14ac:dyDescent="0.25">
      <c r="A4" s="22" t="s">
        <v>38</v>
      </c>
      <c r="B4" t="s">
        <v>1</v>
      </c>
      <c r="C4" s="22" t="s">
        <v>1</v>
      </c>
      <c r="D4" t="s">
        <v>4</v>
      </c>
      <c r="E4" s="22" t="s">
        <v>85</v>
      </c>
      <c r="F4" t="s">
        <v>76</v>
      </c>
      <c r="G4" t="s">
        <v>17</v>
      </c>
      <c r="H4" t="s">
        <v>21</v>
      </c>
      <c r="I4" t="s">
        <v>30</v>
      </c>
    </row>
    <row r="5" spans="1:9" x14ac:dyDescent="0.25">
      <c r="D5" t="s">
        <v>5</v>
      </c>
      <c r="E5" s="22" t="s">
        <v>86</v>
      </c>
      <c r="F5" t="s">
        <v>77</v>
      </c>
      <c r="G5" t="s">
        <v>27</v>
      </c>
    </row>
    <row r="6" spans="1:9" x14ac:dyDescent="0.25">
      <c r="D6" t="s">
        <v>6</v>
      </c>
      <c r="E6" s="22" t="s">
        <v>87</v>
      </c>
      <c r="F6" t="s">
        <v>14</v>
      </c>
    </row>
    <row r="7" spans="1:9" x14ac:dyDescent="0.25">
      <c r="E7" s="22" t="s">
        <v>10</v>
      </c>
    </row>
    <row r="8" spans="1:9" x14ac:dyDescent="0.25">
      <c r="E8" s="22" t="s">
        <v>88</v>
      </c>
    </row>
    <row r="9" spans="1:9" x14ac:dyDescent="0.25">
      <c r="E9" s="22" t="s">
        <v>89</v>
      </c>
    </row>
    <row r="10" spans="1:9" x14ac:dyDescent="0.25">
      <c r="E10" s="22"/>
    </row>
    <row r="13" spans="1:9" x14ac:dyDescent="0.25">
      <c r="E13" s="22"/>
    </row>
    <row r="14" spans="1:9" x14ac:dyDescent="0.25">
      <c r="E14" s="22"/>
    </row>
    <row r="15" spans="1:9" x14ac:dyDescent="0.25">
      <c r="E15" s="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Περιοχές με ονόματα</vt:lpstr>
      </vt:variant>
      <vt:variant>
        <vt:i4>9</vt:i4>
      </vt:variant>
    </vt:vector>
  </HeadingPairs>
  <TitlesOfParts>
    <vt:vector size="16" baseType="lpstr">
      <vt:lpstr>ΓΕΝΙΚΑ</vt:lpstr>
      <vt:lpstr>H01</vt:lpstr>
      <vt:lpstr>H02</vt:lpstr>
      <vt:lpstr>H03</vt:lpstr>
      <vt:lpstr>H04</vt:lpstr>
      <vt:lpstr>H05</vt:lpstr>
      <vt:lpstr>Lists</vt:lpstr>
      <vt:lpstr>Call.Type</vt:lpstr>
      <vt:lpstr>Include</vt:lpstr>
      <vt:lpstr>level.</vt:lpstr>
      <vt:lpstr>MeasurementType</vt:lpstr>
      <vt:lpstr>Meso</vt:lpstr>
      <vt:lpstr>Operators.</vt:lpstr>
      <vt:lpstr>Period</vt:lpstr>
      <vt:lpstr>Service</vt:lpstr>
      <vt:lpstr>TelephoneMedia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lastModifiedBy>Giannis Koukoutsidis</cp:lastModifiedBy>
  <dcterms:created xsi:type="dcterms:W3CDTF">2015-03-10T09:10:24Z</dcterms:created>
  <dcterms:modified xsi:type="dcterms:W3CDTF">2018-09-19T08:57:23Z</dcterms:modified>
</cp:coreProperties>
</file>