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Αυτό_το_βιβλίο_εργασίας"/>
  <mc:AlternateContent xmlns:mc="http://schemas.openxmlformats.org/markup-compatibility/2006">
    <mc:Choice Requires="x15">
      <x15ac:absPath xmlns:x15ac="http://schemas.microsoft.com/office/spreadsheetml/2010/11/ac" url="E:\QI\QI_S2_18\H-S2_2018\"/>
    </mc:Choice>
  </mc:AlternateContent>
  <workbookProtection workbookPassword="ECDD" lockStructure="1"/>
  <bookViews>
    <workbookView xWindow="0" yWindow="0" windowWidth="28800" windowHeight="11235" activeTab="3"/>
  </bookViews>
  <sheets>
    <sheet name="ΓΕΝΙΚΑ" sheetId="8" r:id="rId1"/>
    <sheet name="H01" sheetId="1" r:id="rId2"/>
    <sheet name="H02" sheetId="4" r:id="rId3"/>
    <sheet name="H03" sheetId="5" r:id="rId4"/>
    <sheet name="H04" sheetId="6" r:id="rId5"/>
    <sheet name="H05" sheetId="7" r:id="rId6"/>
    <sheet name="Lists" sheetId="2" state="hidden" r:id="rId7"/>
  </sheets>
  <definedNames>
    <definedName name="Call.Type">Lists!$H$3:$H$4</definedName>
    <definedName name="Include">Lists!$A$3:$A$4</definedName>
    <definedName name="level.">Lists!$D$3:$D$6</definedName>
    <definedName name="MeasurementType">Lists!$I$3:$I$4</definedName>
    <definedName name="Meso">Lists!$F$3:$F$6</definedName>
    <definedName name="Operators.">Lists!$E$3:$E$16</definedName>
    <definedName name="Period">Lists!$B$3:$B$4</definedName>
    <definedName name="Service">Lists!$G$3:$G$5</definedName>
    <definedName name="TelephoneMedia">Lists!$F$3:$F$4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32" i="1" l="1"/>
  <c r="Q31" i="1"/>
  <c r="Q30" i="1"/>
  <c r="Q29" i="1"/>
  <c r="Q28" i="1"/>
  <c r="Q27" i="1"/>
  <c r="Q26" i="1"/>
  <c r="Q25" i="1"/>
  <c r="Q24" i="1"/>
  <c r="Q23" i="1"/>
  <c r="Q22" i="1"/>
  <c r="Q21" i="1"/>
  <c r="Q20" i="1"/>
  <c r="Q19" i="1"/>
  <c r="Q18" i="1"/>
  <c r="Q17" i="1"/>
  <c r="Q16" i="1"/>
  <c r="Q15" i="1"/>
  <c r="Q14" i="1"/>
  <c r="Q13" i="1"/>
  <c r="Q12" i="1"/>
  <c r="Q11" i="1"/>
  <c r="I4" i="1" l="1"/>
  <c r="K3" i="7" l="1"/>
  <c r="J3" i="7" s="1"/>
  <c r="C3" i="7" s="1"/>
  <c r="K3" i="6"/>
  <c r="J3" i="6" s="1"/>
  <c r="C3" i="6" s="1"/>
  <c r="D3" i="6" l="1"/>
  <c r="D3" i="7"/>
  <c r="D32" i="5"/>
  <c r="D31" i="5"/>
  <c r="D30" i="5"/>
  <c r="D29" i="5"/>
  <c r="D28" i="5"/>
  <c r="D27" i="5"/>
  <c r="D26" i="5"/>
  <c r="D25" i="5"/>
  <c r="D24" i="5"/>
  <c r="D23" i="5"/>
  <c r="D22" i="5"/>
  <c r="D21" i="5"/>
  <c r="D20" i="5"/>
  <c r="D19" i="5"/>
  <c r="D18" i="5"/>
  <c r="D17" i="5"/>
  <c r="D16" i="5"/>
  <c r="D15" i="5"/>
  <c r="D14" i="5"/>
  <c r="D13" i="5"/>
  <c r="D12" i="5"/>
  <c r="D11" i="5"/>
  <c r="D10" i="5"/>
  <c r="D9" i="5"/>
  <c r="D8" i="5"/>
  <c r="D7" i="5"/>
  <c r="D6" i="5"/>
  <c r="D5" i="5"/>
  <c r="D4" i="5"/>
  <c r="D3" i="5"/>
  <c r="D32" i="4"/>
  <c r="D31" i="4"/>
  <c r="D30" i="4"/>
  <c r="D29" i="4"/>
  <c r="D28" i="4"/>
  <c r="D27" i="4"/>
  <c r="D26" i="4"/>
  <c r="D25" i="4"/>
  <c r="D24" i="4"/>
  <c r="D23" i="4"/>
  <c r="D22" i="4"/>
  <c r="D21" i="4"/>
  <c r="D20" i="4"/>
  <c r="D19" i="4"/>
  <c r="D18" i="4"/>
  <c r="D17" i="4"/>
  <c r="D16" i="4"/>
  <c r="D15" i="4"/>
  <c r="D14" i="4"/>
  <c r="D13" i="4"/>
  <c r="D12" i="4"/>
  <c r="D11" i="4"/>
  <c r="D10" i="4"/>
  <c r="D9" i="4"/>
  <c r="D8" i="4"/>
  <c r="D7" i="4"/>
  <c r="D6" i="4"/>
  <c r="D5" i="4"/>
  <c r="D4" i="4"/>
  <c r="D3" i="4"/>
  <c r="E32" i="1"/>
  <c r="E31" i="1"/>
  <c r="E30" i="1"/>
  <c r="E29" i="1"/>
  <c r="E28" i="1"/>
  <c r="E27" i="1"/>
  <c r="E26" i="1"/>
  <c r="E25" i="1"/>
  <c r="E24" i="1"/>
  <c r="E23" i="1"/>
  <c r="E22" i="1"/>
  <c r="E21" i="1"/>
  <c r="E20" i="1"/>
  <c r="E19" i="1"/>
  <c r="E18" i="1"/>
  <c r="E17" i="1"/>
  <c r="E16" i="1"/>
  <c r="E15" i="1"/>
  <c r="E14" i="1"/>
  <c r="E13" i="1"/>
  <c r="E12" i="1"/>
  <c r="E11" i="1"/>
  <c r="E10" i="1"/>
  <c r="E9" i="1"/>
  <c r="E8" i="1"/>
  <c r="E7" i="1"/>
  <c r="E6" i="1"/>
  <c r="E5" i="1"/>
  <c r="E4" i="1"/>
  <c r="E3" i="1"/>
  <c r="R4" i="1" l="1"/>
  <c r="U4" i="1" s="1"/>
  <c r="R5" i="1"/>
  <c r="U5" i="1" s="1"/>
  <c r="R6" i="1"/>
  <c r="U6" i="1" s="1"/>
  <c r="R7" i="1"/>
  <c r="U7" i="1" s="1"/>
  <c r="R8" i="1"/>
  <c r="U8" i="1" s="1"/>
  <c r="R9" i="1"/>
  <c r="U9" i="1" s="1"/>
  <c r="R10" i="1"/>
  <c r="U10" i="1" s="1"/>
  <c r="R11" i="1"/>
  <c r="U11" i="1" s="1"/>
  <c r="R12" i="1"/>
  <c r="U12" i="1" s="1"/>
  <c r="R13" i="1"/>
  <c r="U13" i="1" s="1"/>
  <c r="R14" i="1"/>
  <c r="U14" i="1" s="1"/>
  <c r="R15" i="1"/>
  <c r="U15" i="1" s="1"/>
  <c r="R16" i="1"/>
  <c r="U16" i="1" s="1"/>
  <c r="R17" i="1"/>
  <c r="U17" i="1" s="1"/>
  <c r="R18" i="1"/>
  <c r="U18" i="1" s="1"/>
  <c r="R19" i="1"/>
  <c r="U19" i="1" s="1"/>
  <c r="R20" i="1"/>
  <c r="U20" i="1" s="1"/>
  <c r="R21" i="1"/>
  <c r="U21" i="1" s="1"/>
  <c r="R22" i="1"/>
  <c r="U22" i="1" s="1"/>
  <c r="R23" i="1"/>
  <c r="U23" i="1" s="1"/>
  <c r="R24" i="1"/>
  <c r="U24" i="1" s="1"/>
  <c r="R25" i="1"/>
  <c r="U25" i="1" s="1"/>
  <c r="R26" i="1"/>
  <c r="U26" i="1" s="1"/>
  <c r="R27" i="1"/>
  <c r="U27" i="1" s="1"/>
  <c r="R28" i="1"/>
  <c r="U28" i="1" s="1"/>
  <c r="R29" i="1"/>
  <c r="U29" i="1" s="1"/>
  <c r="R30" i="1"/>
  <c r="U30" i="1" s="1"/>
  <c r="R31" i="1"/>
  <c r="U31" i="1" s="1"/>
  <c r="R32" i="1"/>
  <c r="U32" i="1" s="1"/>
  <c r="R3" i="1"/>
  <c r="T23" i="1" l="1"/>
  <c r="S23" i="1"/>
  <c r="T11" i="1"/>
  <c r="S11" i="1"/>
  <c r="S7" i="1"/>
  <c r="T7" i="1"/>
  <c r="S30" i="1"/>
  <c r="T30" i="1"/>
  <c r="S26" i="1"/>
  <c r="T26" i="1"/>
  <c r="S22" i="1"/>
  <c r="T22" i="1"/>
  <c r="S18" i="1"/>
  <c r="T18" i="1"/>
  <c r="S14" i="1"/>
  <c r="T14" i="1"/>
  <c r="S10" i="1"/>
  <c r="T10" i="1"/>
  <c r="S6" i="1"/>
  <c r="T6" i="1"/>
  <c r="T31" i="1"/>
  <c r="S31" i="1"/>
  <c r="T19" i="1"/>
  <c r="S19" i="1"/>
  <c r="S3" i="1"/>
  <c r="U3" i="1"/>
  <c r="T3" i="1"/>
  <c r="T29" i="1"/>
  <c r="S29" i="1"/>
  <c r="T25" i="1"/>
  <c r="S25" i="1"/>
  <c r="S21" i="1"/>
  <c r="T21" i="1"/>
  <c r="T17" i="1"/>
  <c r="S17" i="1"/>
  <c r="T13" i="1"/>
  <c r="S13" i="1"/>
  <c r="T9" i="1"/>
  <c r="S9" i="1"/>
  <c r="T5" i="1"/>
  <c r="S5" i="1"/>
  <c r="S27" i="1"/>
  <c r="T27" i="1"/>
  <c r="S15" i="1"/>
  <c r="T15" i="1"/>
  <c r="S32" i="1"/>
  <c r="T32" i="1"/>
  <c r="S28" i="1"/>
  <c r="T28" i="1"/>
  <c r="S24" i="1"/>
  <c r="T24" i="1"/>
  <c r="S20" i="1"/>
  <c r="T20" i="1"/>
  <c r="S16" i="1"/>
  <c r="T16" i="1"/>
  <c r="S12" i="1"/>
  <c r="T12" i="1"/>
  <c r="S8" i="1"/>
  <c r="T8" i="1"/>
  <c r="S4" i="1"/>
  <c r="T4" i="1"/>
  <c r="G3" i="7" l="1"/>
  <c r="G3" i="6" l="1"/>
  <c r="L7" i="5"/>
  <c r="L8" i="5"/>
  <c r="L9" i="5"/>
  <c r="L10" i="5"/>
  <c r="L11" i="5"/>
  <c r="L12" i="5"/>
  <c r="L13" i="5"/>
  <c r="L14" i="5"/>
  <c r="L15" i="5"/>
  <c r="L16" i="5"/>
  <c r="L17" i="5"/>
  <c r="L18" i="5"/>
  <c r="L19" i="5"/>
  <c r="L20" i="5"/>
  <c r="L21" i="5"/>
  <c r="L22" i="5"/>
  <c r="L23" i="5"/>
  <c r="L24" i="5"/>
  <c r="L25" i="5"/>
  <c r="L26" i="5"/>
  <c r="L27" i="5"/>
  <c r="L28" i="5"/>
  <c r="L29" i="5"/>
  <c r="L30" i="5"/>
  <c r="L31" i="5"/>
  <c r="L32" i="5"/>
  <c r="L6" i="5"/>
  <c r="K7" i="5"/>
  <c r="K8" i="5"/>
  <c r="K9" i="5"/>
  <c r="K10" i="5"/>
  <c r="K11" i="5"/>
  <c r="K12" i="5"/>
  <c r="K13" i="5"/>
  <c r="K14" i="5"/>
  <c r="K15" i="5"/>
  <c r="K16" i="5"/>
  <c r="K17" i="5"/>
  <c r="K18" i="5"/>
  <c r="K19" i="5"/>
  <c r="K20" i="5"/>
  <c r="K21" i="5"/>
  <c r="K22" i="5"/>
  <c r="K23" i="5"/>
  <c r="K24" i="5"/>
  <c r="K25" i="5"/>
  <c r="K26" i="5"/>
  <c r="K27" i="5"/>
  <c r="K28" i="5"/>
  <c r="K29" i="5"/>
  <c r="K30" i="5"/>
  <c r="K31" i="5"/>
  <c r="K32" i="5"/>
  <c r="K5" i="5"/>
  <c r="K6" i="5"/>
  <c r="K4" i="5"/>
  <c r="K3" i="5"/>
  <c r="I21" i="5"/>
  <c r="I22" i="5"/>
  <c r="I23" i="5"/>
  <c r="I24" i="5"/>
  <c r="I25" i="5"/>
  <c r="I26" i="5"/>
  <c r="I27" i="5"/>
  <c r="I28" i="5"/>
  <c r="I29" i="5"/>
  <c r="I30" i="5"/>
  <c r="I31" i="5"/>
  <c r="I32" i="5"/>
  <c r="I17" i="5"/>
  <c r="I18" i="5"/>
  <c r="I19" i="5"/>
  <c r="I20" i="5"/>
  <c r="I7" i="5"/>
  <c r="I8" i="5"/>
  <c r="I9" i="5"/>
  <c r="I10" i="5"/>
  <c r="I11" i="5"/>
  <c r="I12" i="5"/>
  <c r="I13" i="5"/>
  <c r="I14" i="5"/>
  <c r="I15" i="5"/>
  <c r="I16" i="5"/>
  <c r="I5" i="5"/>
  <c r="I6" i="5"/>
  <c r="I4" i="5"/>
  <c r="K10" i="4"/>
  <c r="K11" i="4"/>
  <c r="K12" i="4"/>
  <c r="K13" i="4"/>
  <c r="K14" i="4"/>
  <c r="K15" i="4"/>
  <c r="K16" i="4"/>
  <c r="K17" i="4"/>
  <c r="K18" i="4"/>
  <c r="K19" i="4"/>
  <c r="K20" i="4"/>
  <c r="K21" i="4"/>
  <c r="K22" i="4"/>
  <c r="K23" i="4"/>
  <c r="K24" i="4"/>
  <c r="K25" i="4"/>
  <c r="K26" i="4"/>
  <c r="K27" i="4"/>
  <c r="K28" i="4"/>
  <c r="K29" i="4"/>
  <c r="K30" i="4"/>
  <c r="K31" i="4"/>
  <c r="K32" i="4"/>
  <c r="K6" i="4"/>
  <c r="K7" i="4"/>
  <c r="K8" i="4"/>
  <c r="K9" i="4"/>
  <c r="J4" i="4"/>
  <c r="J5" i="4"/>
  <c r="J6" i="4"/>
  <c r="J7" i="4"/>
  <c r="J8" i="4"/>
  <c r="J9" i="4"/>
  <c r="J10" i="4"/>
  <c r="J11" i="4"/>
  <c r="J12" i="4"/>
  <c r="J13" i="4"/>
  <c r="J14" i="4"/>
  <c r="J15" i="4"/>
  <c r="J16" i="4"/>
  <c r="J17" i="4"/>
  <c r="J18" i="4"/>
  <c r="J19" i="4"/>
  <c r="J20" i="4"/>
  <c r="J21" i="4"/>
  <c r="J22" i="4"/>
  <c r="J23" i="4"/>
  <c r="J24" i="4"/>
  <c r="J25" i="4"/>
  <c r="J26" i="4"/>
  <c r="J27" i="4"/>
  <c r="J28" i="4"/>
  <c r="J29" i="4"/>
  <c r="J30" i="4"/>
  <c r="J31" i="4"/>
  <c r="J32" i="4"/>
  <c r="J3" i="4"/>
  <c r="P32" i="1" l="1"/>
  <c r="D32" i="1" s="1"/>
  <c r="P31" i="1"/>
  <c r="D31" i="1" s="1"/>
  <c r="P30" i="1"/>
  <c r="D30" i="1" s="1"/>
  <c r="P29" i="1"/>
  <c r="D29" i="1" s="1"/>
  <c r="P28" i="1"/>
  <c r="D28" i="1" s="1"/>
  <c r="P27" i="1"/>
  <c r="D27" i="1" s="1"/>
  <c r="P26" i="1"/>
  <c r="D26" i="1" s="1"/>
  <c r="P25" i="1"/>
  <c r="D25" i="1" s="1"/>
  <c r="P24" i="1"/>
  <c r="D24" i="1" s="1"/>
  <c r="P23" i="1"/>
  <c r="D23" i="1" s="1"/>
  <c r="P22" i="1"/>
  <c r="D22" i="1" s="1"/>
  <c r="P21" i="1"/>
  <c r="D21" i="1" s="1"/>
  <c r="P20" i="1"/>
  <c r="D20" i="1" s="1"/>
  <c r="P19" i="1"/>
  <c r="D19" i="1" s="1"/>
  <c r="P18" i="1"/>
  <c r="D18" i="1" s="1"/>
  <c r="P17" i="1"/>
  <c r="D17" i="1" s="1"/>
  <c r="P16" i="1"/>
  <c r="D16" i="1" s="1"/>
  <c r="P15" i="1"/>
  <c r="D15" i="1" s="1"/>
  <c r="P14" i="1"/>
  <c r="D14" i="1" s="1"/>
  <c r="P13" i="1"/>
  <c r="D13" i="1" s="1"/>
  <c r="P12" i="1"/>
  <c r="D12" i="1" s="1"/>
  <c r="P11" i="1"/>
  <c r="D11" i="1" s="1"/>
  <c r="V21" i="1" l="1"/>
  <c r="W21" i="1" s="1"/>
  <c r="V20" i="1"/>
  <c r="W20" i="1" s="1"/>
  <c r="V22" i="1"/>
  <c r="W22" i="1" s="1"/>
  <c r="V24" i="1"/>
  <c r="W24" i="1" s="1"/>
  <c r="V26" i="1"/>
  <c r="W26" i="1" s="1"/>
  <c r="V25" i="1"/>
  <c r="W25" i="1" s="1"/>
  <c r="H10" i="4"/>
  <c r="N10" i="4" s="1"/>
  <c r="H11" i="4"/>
  <c r="N11" i="4" s="1"/>
  <c r="H12" i="4"/>
  <c r="N12" i="4" s="1"/>
  <c r="H13" i="4"/>
  <c r="N13" i="4" s="1"/>
  <c r="H14" i="4"/>
  <c r="N14" i="4" s="1"/>
  <c r="H15" i="4"/>
  <c r="N15" i="4" s="1"/>
  <c r="H16" i="4"/>
  <c r="N16" i="4" s="1"/>
  <c r="H17" i="4"/>
  <c r="N17" i="4" s="1"/>
  <c r="H18" i="4"/>
  <c r="N18" i="4" s="1"/>
  <c r="H19" i="4"/>
  <c r="N19" i="4" s="1"/>
  <c r="H20" i="4"/>
  <c r="N20" i="4" s="1"/>
  <c r="H21" i="4"/>
  <c r="N21" i="4" s="1"/>
  <c r="H22" i="4"/>
  <c r="N22" i="4" s="1"/>
  <c r="H23" i="4"/>
  <c r="N23" i="4" s="1"/>
  <c r="H24" i="4"/>
  <c r="N24" i="4" s="1"/>
  <c r="H25" i="4"/>
  <c r="N25" i="4" s="1"/>
  <c r="H26" i="4"/>
  <c r="N26" i="4" s="1"/>
  <c r="H27" i="4"/>
  <c r="N27" i="4" s="1"/>
  <c r="H28" i="4"/>
  <c r="N28" i="4" s="1"/>
  <c r="H29" i="4"/>
  <c r="N29" i="4" s="1"/>
  <c r="H30" i="4"/>
  <c r="N30" i="4" s="1"/>
  <c r="H31" i="4"/>
  <c r="N31" i="4" s="1"/>
  <c r="H32" i="4"/>
  <c r="N32" i="4" s="1"/>
  <c r="H7" i="4"/>
  <c r="N7" i="4" s="1"/>
  <c r="H8" i="4"/>
  <c r="N8" i="4" s="1"/>
  <c r="H9" i="4"/>
  <c r="N9" i="4" s="1"/>
  <c r="G7" i="4"/>
  <c r="G8" i="4"/>
  <c r="G9" i="4"/>
  <c r="G10" i="4"/>
  <c r="G11" i="4"/>
  <c r="F11" i="4" s="1"/>
  <c r="G12" i="4"/>
  <c r="F12" i="4" s="1"/>
  <c r="G13" i="4"/>
  <c r="G14" i="4"/>
  <c r="F14" i="4" s="1"/>
  <c r="G15" i="4"/>
  <c r="F15" i="4" s="1"/>
  <c r="G16" i="4"/>
  <c r="G17" i="4"/>
  <c r="F17" i="4" s="1"/>
  <c r="G18" i="4"/>
  <c r="F18" i="4" s="1"/>
  <c r="G19" i="4"/>
  <c r="F19" i="4" s="1"/>
  <c r="G20" i="4"/>
  <c r="F20" i="4" s="1"/>
  <c r="G21" i="4"/>
  <c r="G22" i="4"/>
  <c r="F22" i="4" s="1"/>
  <c r="G23" i="4"/>
  <c r="F23" i="4" s="1"/>
  <c r="G24" i="4"/>
  <c r="F24" i="4" s="1"/>
  <c r="G25" i="4"/>
  <c r="G26" i="4"/>
  <c r="F26" i="4" s="1"/>
  <c r="G27" i="4"/>
  <c r="F27" i="4" s="1"/>
  <c r="G28" i="4"/>
  <c r="F28" i="4" s="1"/>
  <c r="G29" i="4"/>
  <c r="F29" i="4" s="1"/>
  <c r="G30" i="4"/>
  <c r="F30" i="4" s="1"/>
  <c r="G31" i="4"/>
  <c r="F31" i="4" s="1"/>
  <c r="G32" i="4"/>
  <c r="F32" i="4" s="1"/>
  <c r="F13" i="4"/>
  <c r="F16" i="4"/>
  <c r="F21" i="4"/>
  <c r="F25" i="4"/>
  <c r="H6" i="4"/>
  <c r="N6" i="4" s="1"/>
  <c r="G6" i="4"/>
  <c r="H5" i="4"/>
  <c r="N5" i="4" s="1"/>
  <c r="G5" i="4"/>
  <c r="H4" i="4"/>
  <c r="N4" i="4" s="1"/>
  <c r="G4" i="4"/>
  <c r="H3" i="4"/>
  <c r="N3" i="4" s="1"/>
  <c r="G3" i="4"/>
  <c r="G32" i="5"/>
  <c r="O32" i="5" s="1"/>
  <c r="G31" i="5"/>
  <c r="O31" i="5" s="1"/>
  <c r="G30" i="5"/>
  <c r="O30" i="5" s="1"/>
  <c r="G29" i="5"/>
  <c r="O29" i="5" s="1"/>
  <c r="G28" i="5"/>
  <c r="O28" i="5" s="1"/>
  <c r="G27" i="5"/>
  <c r="O27" i="5" s="1"/>
  <c r="G26" i="5"/>
  <c r="O26" i="5" s="1"/>
  <c r="G25" i="5"/>
  <c r="O25" i="5" s="1"/>
  <c r="G24" i="5"/>
  <c r="O24" i="5" s="1"/>
  <c r="G23" i="5"/>
  <c r="O23" i="5" s="1"/>
  <c r="G22" i="5"/>
  <c r="O22" i="5" s="1"/>
  <c r="G21" i="5"/>
  <c r="O21" i="5" s="1"/>
  <c r="G20" i="5"/>
  <c r="O20" i="5" s="1"/>
  <c r="G19" i="5"/>
  <c r="O19" i="5" s="1"/>
  <c r="G18" i="5"/>
  <c r="O18" i="5" s="1"/>
  <c r="G17" i="5"/>
  <c r="O17" i="5" s="1"/>
  <c r="G16" i="5"/>
  <c r="O16" i="5" s="1"/>
  <c r="G15" i="5"/>
  <c r="O15" i="5" s="1"/>
  <c r="G14" i="5"/>
  <c r="O14" i="5" s="1"/>
  <c r="G13" i="5"/>
  <c r="O13" i="5" s="1"/>
  <c r="G12" i="5"/>
  <c r="O12" i="5" s="1"/>
  <c r="G11" i="5"/>
  <c r="O11" i="5" s="1"/>
  <c r="G10" i="5"/>
  <c r="O10" i="5" s="1"/>
  <c r="G9" i="5"/>
  <c r="O9" i="5" s="1"/>
  <c r="G8" i="5"/>
  <c r="O8" i="5" s="1"/>
  <c r="G7" i="5"/>
  <c r="O7" i="5" s="1"/>
  <c r="G6" i="5"/>
  <c r="O6" i="5" s="1"/>
  <c r="G5" i="5"/>
  <c r="O5" i="5" s="1"/>
  <c r="G4" i="5"/>
  <c r="O4" i="5" s="1"/>
  <c r="G3" i="5"/>
  <c r="O3" i="5" s="1"/>
  <c r="V18" i="1" l="1"/>
  <c r="W18" i="1" s="1"/>
  <c r="V19" i="1"/>
  <c r="W19" i="1" s="1"/>
  <c r="V27" i="1"/>
  <c r="W27" i="1" s="1"/>
  <c r="V23" i="1"/>
  <c r="W23" i="1" s="1"/>
  <c r="V3" i="1"/>
  <c r="W3" i="1" s="1"/>
  <c r="F32" i="5"/>
  <c r="F31" i="5"/>
  <c r="F30" i="5"/>
  <c r="F29" i="5"/>
  <c r="F28" i="5"/>
  <c r="F27" i="5"/>
  <c r="F26" i="5"/>
  <c r="F25" i="5"/>
  <c r="F24" i="5"/>
  <c r="F23" i="5"/>
  <c r="F22" i="5"/>
  <c r="F21" i="5"/>
  <c r="F20" i="5"/>
  <c r="F19" i="5"/>
  <c r="F18" i="5"/>
  <c r="F17" i="5"/>
  <c r="F16" i="5"/>
  <c r="F15" i="5"/>
  <c r="F14" i="5"/>
  <c r="F13" i="5"/>
  <c r="F12" i="5"/>
  <c r="F11" i="5"/>
  <c r="F10" i="5"/>
  <c r="F9" i="5"/>
  <c r="F4" i="5"/>
  <c r="C15" i="5" l="1"/>
  <c r="C31" i="5"/>
  <c r="C12" i="5"/>
  <c r="C28" i="5"/>
  <c r="C22" i="5"/>
  <c r="C11" i="5"/>
  <c r="C17" i="5"/>
  <c r="C21" i="5"/>
  <c r="N4" i="5"/>
  <c r="C4" i="5" s="1"/>
  <c r="N5" i="5"/>
  <c r="N6" i="5"/>
  <c r="N8" i="5"/>
  <c r="N9" i="5"/>
  <c r="C9" i="5" s="1"/>
  <c r="N11" i="5"/>
  <c r="N12" i="5"/>
  <c r="N13" i="5"/>
  <c r="C13" i="5" s="1"/>
  <c r="N16" i="5"/>
  <c r="C16" i="5" s="1"/>
  <c r="N17" i="5"/>
  <c r="N19" i="5"/>
  <c r="C19" i="5" s="1"/>
  <c r="N24" i="5"/>
  <c r="C24" i="5" s="1"/>
  <c r="N25" i="5"/>
  <c r="C25" i="5" s="1"/>
  <c r="N26" i="5"/>
  <c r="C26" i="5" s="1"/>
  <c r="N27" i="5"/>
  <c r="C27" i="5" s="1"/>
  <c r="N28" i="5"/>
  <c r="N29" i="5"/>
  <c r="C29" i="5" s="1"/>
  <c r="N31" i="5"/>
  <c r="N32" i="5"/>
  <c r="C32" i="5" s="1"/>
  <c r="N3" i="5"/>
  <c r="N7" i="5"/>
  <c r="N10" i="5"/>
  <c r="C10" i="5" s="1"/>
  <c r="N14" i="5"/>
  <c r="C14" i="5" s="1"/>
  <c r="N15" i="5"/>
  <c r="N18" i="5"/>
  <c r="C18" i="5" s="1"/>
  <c r="N22" i="5"/>
  <c r="N23" i="5"/>
  <c r="C23" i="5" s="1"/>
  <c r="N30" i="5"/>
  <c r="C30" i="5" s="1"/>
  <c r="N20" i="5"/>
  <c r="C20" i="5" s="1"/>
  <c r="N21" i="5"/>
  <c r="A7" i="5"/>
  <c r="A8" i="5"/>
  <c r="A9" i="5"/>
  <c r="A10" i="5"/>
  <c r="A11" i="5"/>
  <c r="A12" i="5"/>
  <c r="A13" i="5"/>
  <c r="A14" i="5"/>
  <c r="A15" i="5"/>
  <c r="A16" i="5"/>
  <c r="A17" i="5"/>
  <c r="A18" i="5"/>
  <c r="A19" i="5"/>
  <c r="A20" i="5"/>
  <c r="A21" i="5"/>
  <c r="A22" i="5"/>
  <c r="A23" i="5"/>
  <c r="A24" i="5"/>
  <c r="A25" i="5"/>
  <c r="A26" i="5"/>
  <c r="A27" i="5"/>
  <c r="A28" i="5"/>
  <c r="A29" i="5"/>
  <c r="A30" i="5"/>
  <c r="A31" i="5"/>
  <c r="A32" i="5"/>
  <c r="A5" i="5"/>
  <c r="A6" i="5"/>
  <c r="M10" i="4" l="1"/>
  <c r="M11" i="4"/>
  <c r="C11" i="4" s="1"/>
  <c r="M12" i="4"/>
  <c r="C12" i="4" s="1"/>
  <c r="M14" i="4"/>
  <c r="C14" i="4" s="1"/>
  <c r="M15" i="4"/>
  <c r="C15" i="4" s="1"/>
  <c r="M16" i="4"/>
  <c r="C16" i="4" s="1"/>
  <c r="M17" i="4"/>
  <c r="C17" i="4" s="1"/>
  <c r="M18" i="4"/>
  <c r="C18" i="4" s="1"/>
  <c r="M19" i="4"/>
  <c r="C19" i="4" s="1"/>
  <c r="M13" i="4"/>
  <c r="C13" i="4" s="1"/>
  <c r="A32" i="4"/>
  <c r="A31" i="4"/>
  <c r="A30" i="4"/>
  <c r="A29" i="4"/>
  <c r="A28" i="4"/>
  <c r="A27" i="4"/>
  <c r="A26" i="4"/>
  <c r="A25" i="4"/>
  <c r="A24" i="4"/>
  <c r="A23" i="4"/>
  <c r="A22" i="4"/>
  <c r="A21" i="4"/>
  <c r="A20" i="4"/>
  <c r="A19" i="4"/>
  <c r="A18" i="4"/>
  <c r="A17" i="4"/>
  <c r="A16" i="4"/>
  <c r="A15" i="4"/>
  <c r="A14" i="4"/>
  <c r="A13" i="4"/>
  <c r="A12" i="4"/>
  <c r="A11" i="4"/>
  <c r="A10" i="4"/>
  <c r="A9" i="4"/>
  <c r="A8" i="4"/>
  <c r="A7" i="4"/>
  <c r="A6" i="4"/>
  <c r="A5" i="4"/>
  <c r="M20" i="4"/>
  <c r="C20" i="4" s="1"/>
  <c r="M21" i="4"/>
  <c r="C21" i="4" s="1"/>
  <c r="M22" i="4"/>
  <c r="C22" i="4" s="1"/>
  <c r="M23" i="4"/>
  <c r="C23" i="4" s="1"/>
  <c r="M24" i="4"/>
  <c r="C24" i="4" s="1"/>
  <c r="M25" i="4"/>
  <c r="C25" i="4" s="1"/>
  <c r="M26" i="4"/>
  <c r="C26" i="4" s="1"/>
  <c r="M27" i="4"/>
  <c r="C27" i="4" s="1"/>
  <c r="M28" i="4"/>
  <c r="C28" i="4" s="1"/>
  <c r="M29" i="4"/>
  <c r="C29" i="4" s="1"/>
  <c r="M30" i="4"/>
  <c r="C30" i="4" s="1"/>
  <c r="M31" i="4"/>
  <c r="C31" i="4" s="1"/>
  <c r="N17" i="1"/>
  <c r="N18" i="1"/>
  <c r="N19" i="1"/>
  <c r="N20" i="1"/>
  <c r="N21" i="1"/>
  <c r="N22" i="1"/>
  <c r="N23" i="1"/>
  <c r="N24" i="1"/>
  <c r="N25" i="1"/>
  <c r="N26" i="1"/>
  <c r="N27" i="1"/>
  <c r="N28" i="1"/>
  <c r="N29" i="1"/>
  <c r="N30" i="1"/>
  <c r="N31" i="1"/>
  <c r="I6" i="1"/>
  <c r="F6" i="5" s="1"/>
  <c r="C6" i="5" s="1"/>
  <c r="I7" i="1"/>
  <c r="I8" i="1"/>
  <c r="I9" i="1"/>
  <c r="F9" i="4" s="1"/>
  <c r="I10" i="1"/>
  <c r="I11" i="1"/>
  <c r="I12" i="1"/>
  <c r="I13" i="1"/>
  <c r="I14" i="1"/>
  <c r="I15" i="1"/>
  <c r="I16" i="1"/>
  <c r="I17" i="1"/>
  <c r="I18" i="1"/>
  <c r="I19" i="1"/>
  <c r="I20" i="1"/>
  <c r="I21" i="1"/>
  <c r="I22" i="1"/>
  <c r="I23" i="1"/>
  <c r="I24" i="1"/>
  <c r="I25" i="1"/>
  <c r="I26" i="1"/>
  <c r="I27" i="1"/>
  <c r="I28" i="1"/>
  <c r="I29" i="1"/>
  <c r="I30" i="1"/>
  <c r="I31" i="1"/>
  <c r="C4" i="8"/>
  <c r="C12" i="8" s="1"/>
  <c r="F10" i="4" l="1"/>
  <c r="C10" i="4" s="1"/>
  <c r="F8" i="4"/>
  <c r="F8" i="5"/>
  <c r="C8" i="5" s="1"/>
  <c r="F7" i="5"/>
  <c r="C7" i="5" s="1"/>
  <c r="F7" i="4"/>
  <c r="B3" i="5"/>
  <c r="B7" i="5" s="1"/>
  <c r="B3" i="6"/>
  <c r="B3" i="7"/>
  <c r="B3" i="4"/>
  <c r="B32" i="4" s="1"/>
  <c r="B3" i="1"/>
  <c r="B14" i="5" l="1"/>
  <c r="B11" i="5"/>
  <c r="B26" i="5"/>
  <c r="B22" i="5"/>
  <c r="B29" i="5"/>
  <c r="B12" i="5"/>
  <c r="B18" i="5"/>
  <c r="B23" i="5"/>
  <c r="B17" i="5"/>
  <c r="B27" i="5"/>
  <c r="B21" i="5"/>
  <c r="B16" i="5"/>
  <c r="B6" i="5"/>
  <c r="B28" i="5"/>
  <c r="B30" i="5"/>
  <c r="B5" i="5"/>
  <c r="B8" i="5"/>
  <c r="B10" i="5"/>
  <c r="B32" i="5"/>
  <c r="B15" i="5"/>
  <c r="B9" i="5"/>
  <c r="B20" i="5"/>
  <c r="B24" i="5"/>
  <c r="B19" i="5"/>
  <c r="B13" i="5"/>
  <c r="B31" i="5"/>
  <c r="B25" i="5"/>
  <c r="B28" i="4"/>
  <c r="B23" i="4"/>
  <c r="B18" i="4"/>
  <c r="B12" i="4"/>
  <c r="B25" i="4"/>
  <c r="B8" i="4"/>
  <c r="B24" i="4"/>
  <c r="B19" i="4"/>
  <c r="B17" i="4"/>
  <c r="B7" i="4"/>
  <c r="B30" i="4"/>
  <c r="B14" i="4"/>
  <c r="B9" i="4"/>
  <c r="B29" i="4"/>
  <c r="B20" i="4"/>
  <c r="B31" i="4"/>
  <c r="B15" i="4"/>
  <c r="B26" i="4"/>
  <c r="B10" i="4"/>
  <c r="B21" i="4"/>
  <c r="B13" i="4"/>
  <c r="B16" i="4"/>
  <c r="B27" i="4"/>
  <c r="B11" i="4"/>
  <c r="B22" i="4"/>
  <c r="B6" i="4"/>
  <c r="B5" i="4"/>
  <c r="N32" i="1"/>
  <c r="N16" i="1"/>
  <c r="N15" i="1"/>
  <c r="N14" i="1"/>
  <c r="N13" i="1"/>
  <c r="N12" i="1"/>
  <c r="N11" i="1"/>
  <c r="N10" i="1"/>
  <c r="N9" i="1"/>
  <c r="N8" i="1"/>
  <c r="N7" i="1"/>
  <c r="N6" i="1"/>
  <c r="N5" i="1"/>
  <c r="N4" i="1"/>
  <c r="K5" i="4" l="1"/>
  <c r="K4" i="4"/>
  <c r="M6" i="4" l="1"/>
  <c r="M4" i="4"/>
  <c r="M5" i="4"/>
  <c r="M7" i="4"/>
  <c r="C7" i="4" s="1"/>
  <c r="M8" i="4"/>
  <c r="C8" i="4" s="1"/>
  <c r="M9" i="4"/>
  <c r="C9" i="4" s="1"/>
  <c r="M32" i="4"/>
  <c r="C32" i="4" s="1"/>
  <c r="M3" i="4"/>
  <c r="F6" i="4"/>
  <c r="C6" i="4" l="1"/>
  <c r="C15" i="8"/>
  <c r="C18" i="8"/>
  <c r="C17" i="8"/>
  <c r="L4" i="5" l="1"/>
  <c r="L5" i="5"/>
  <c r="B4" i="5"/>
  <c r="A4" i="5"/>
  <c r="C16" i="8" l="1"/>
  <c r="B4" i="4"/>
  <c r="A4" i="4"/>
  <c r="A14" i="1"/>
  <c r="B14" i="1"/>
  <c r="C14" i="1"/>
  <c r="A15" i="1"/>
  <c r="B15" i="1"/>
  <c r="C15" i="1"/>
  <c r="A16" i="1"/>
  <c r="B16" i="1"/>
  <c r="C16" i="1"/>
  <c r="A17" i="1"/>
  <c r="B17" i="1"/>
  <c r="C17" i="1"/>
  <c r="A28" i="1"/>
  <c r="B28" i="1"/>
  <c r="C28" i="1"/>
  <c r="A29" i="1"/>
  <c r="B29" i="1"/>
  <c r="C29" i="1"/>
  <c r="A30" i="1"/>
  <c r="B30" i="1"/>
  <c r="C30" i="1"/>
  <c r="A31" i="1"/>
  <c r="B31" i="1"/>
  <c r="C31" i="1"/>
  <c r="I32" i="1"/>
  <c r="I5" i="1"/>
  <c r="I3" i="1"/>
  <c r="Q3" i="1" s="1"/>
  <c r="F5" i="5" l="1"/>
  <c r="C5" i="5" s="1"/>
  <c r="F5" i="4"/>
  <c r="C5" i="4" s="1"/>
  <c r="F4" i="4"/>
  <c r="C4" i="4" s="1"/>
  <c r="P3" i="1"/>
  <c r="D3" i="1" s="1"/>
  <c r="F3" i="5"/>
  <c r="C3" i="5" s="1"/>
  <c r="F3" i="4"/>
  <c r="C3" i="4" s="1"/>
  <c r="C12" i="1"/>
  <c r="B12" i="1"/>
  <c r="A12" i="1"/>
  <c r="C10" i="1"/>
  <c r="B10" i="1"/>
  <c r="A10" i="1"/>
  <c r="C8" i="1"/>
  <c r="B8" i="1"/>
  <c r="A8" i="1"/>
  <c r="C6" i="1"/>
  <c r="B6" i="1"/>
  <c r="A6" i="1"/>
  <c r="C4" i="1"/>
  <c r="B4" i="1"/>
  <c r="A4" i="1"/>
  <c r="V14" i="1" l="1"/>
  <c r="W14" i="1" s="1"/>
  <c r="V30" i="1"/>
  <c r="W30" i="1" s="1"/>
  <c r="V28" i="1"/>
  <c r="W28" i="1" s="1"/>
  <c r="V16" i="1"/>
  <c r="W16" i="1" s="1"/>
  <c r="V29" i="1"/>
  <c r="W29" i="1" s="1"/>
  <c r="V15" i="1"/>
  <c r="W15" i="1" s="1"/>
  <c r="V17" i="1"/>
  <c r="W17" i="1" s="1"/>
  <c r="V31" i="1"/>
  <c r="W31" i="1" s="1"/>
  <c r="C32" i="1"/>
  <c r="B32" i="1"/>
  <c r="A32" i="1"/>
  <c r="C13" i="1"/>
  <c r="B13" i="1"/>
  <c r="A13" i="1"/>
  <c r="C11" i="1"/>
  <c r="B11" i="1"/>
  <c r="A11" i="1"/>
  <c r="C9" i="1"/>
  <c r="B9" i="1"/>
  <c r="A9" i="1"/>
  <c r="C7" i="1"/>
  <c r="B7" i="1"/>
  <c r="A7" i="1"/>
  <c r="B5" i="1"/>
  <c r="A5" i="1"/>
  <c r="C5" i="1"/>
  <c r="V8" i="1" l="1"/>
  <c r="W8" i="1" s="1"/>
  <c r="Q8" i="1" s="1"/>
  <c r="P8" i="1" s="1"/>
  <c r="D8" i="1" s="1"/>
  <c r="V10" i="1"/>
  <c r="W10" i="1" s="1"/>
  <c r="Q10" i="1" s="1"/>
  <c r="P10" i="1" s="1"/>
  <c r="D10" i="1" s="1"/>
  <c r="V12" i="1"/>
  <c r="W12" i="1" s="1"/>
  <c r="V11" i="1" l="1"/>
  <c r="W11" i="1" s="1"/>
  <c r="V32" i="1"/>
  <c r="W32" i="1" s="1"/>
  <c r="V4" i="1"/>
  <c r="W4" i="1" s="1"/>
  <c r="V6" i="1"/>
  <c r="W6" i="1" s="1"/>
  <c r="Q6" i="1" s="1"/>
  <c r="V7" i="1"/>
  <c r="W7" i="1" s="1"/>
  <c r="Q7" i="1" s="1"/>
  <c r="P7" i="1" s="1"/>
  <c r="D7" i="1" s="1"/>
  <c r="V9" i="1"/>
  <c r="W9" i="1" s="1"/>
  <c r="Q9" i="1" s="1"/>
  <c r="P9" i="1" s="1"/>
  <c r="D9" i="1" s="1"/>
  <c r="V13" i="1"/>
  <c r="W13" i="1" s="1"/>
  <c r="Q4" i="1" l="1"/>
  <c r="P4" i="1" s="1"/>
  <c r="D4" i="1" s="1"/>
  <c r="V5" i="1"/>
  <c r="W5" i="1" s="1"/>
  <c r="P6" i="1" l="1"/>
  <c r="D6" i="1" s="1"/>
  <c r="Q5" i="1"/>
  <c r="P5" i="1" s="1"/>
  <c r="D5" i="1" s="1"/>
  <c r="C14" i="8" l="1"/>
  <c r="C13" i="8"/>
</calcChain>
</file>

<file path=xl/sharedStrings.xml><?xml version="1.0" encoding="utf-8"?>
<sst xmlns="http://schemas.openxmlformats.org/spreadsheetml/2006/main" count="307" uniqueCount="100">
  <si>
    <t>Περίοδος</t>
  </si>
  <si>
    <t>2ο Εξάμηνο</t>
  </si>
  <si>
    <t>Επίπεδο</t>
  </si>
  <si>
    <t>Επικράτεια</t>
  </si>
  <si>
    <t>Περιφέρεια</t>
  </si>
  <si>
    <t>Νομός</t>
  </si>
  <si>
    <t>Δήμος</t>
  </si>
  <si>
    <t>1ο Εξάμηνο</t>
  </si>
  <si>
    <t>Πάροχος</t>
  </si>
  <si>
    <t>Πάροχοι</t>
  </si>
  <si>
    <t>OTE</t>
  </si>
  <si>
    <t>Σημειώσεις Παρόχου</t>
  </si>
  <si>
    <t>KPI-CODE</t>
  </si>
  <si>
    <t>Μέσο</t>
  </si>
  <si>
    <t>URL</t>
  </si>
  <si>
    <t>Υπηρεσία</t>
  </si>
  <si>
    <t>Λήψη παραγγελιών ή/και παροχή πληροφοριών/βοήθειας</t>
  </si>
  <si>
    <t>Βλαβοληψία</t>
  </si>
  <si>
    <t>Στοιχεία μέσου</t>
  </si>
  <si>
    <t>Είδος κλήσης</t>
  </si>
  <si>
    <t>Αστική</t>
  </si>
  <si>
    <t>Υπεραστική</t>
  </si>
  <si>
    <t>Χρέωση με ΦΠΑ (€)</t>
  </si>
  <si>
    <t>H01</t>
  </si>
  <si>
    <t>H02</t>
  </si>
  <si>
    <t>Αριθμός Γραμμής</t>
  </si>
  <si>
    <t>Έτος</t>
  </si>
  <si>
    <t>Άλλη</t>
  </si>
  <si>
    <t>Εξάμηνο</t>
  </si>
  <si>
    <t>Μέσος χρόνος απόκρισης γραμμών υπηρεσιών εξυπηρέτησης τελικών χρηστών</t>
  </si>
  <si>
    <t>Χρόνος εντός του οποίου απαντάται το 95% των ταχύτερα απαντημένων κλήσεων</t>
  </si>
  <si>
    <t>H04</t>
  </si>
  <si>
    <t>H05</t>
  </si>
  <si>
    <t>H03</t>
  </si>
  <si>
    <t>Ημερ/νία έναρξης μετρήσεων</t>
  </si>
  <si>
    <t>Ημερ/νία λήξης μετρήσεων</t>
  </si>
  <si>
    <t>Υποβολή</t>
  </si>
  <si>
    <t>ΝΑΙ</t>
  </si>
  <si>
    <t>ΟΧΙ</t>
  </si>
  <si>
    <t>ΕΛΕΓΧΟΣ ΟΡΘΟΤΗΤΑΣ</t>
  </si>
  <si>
    <t>Είδος μέτρησης</t>
  </si>
  <si>
    <t>Include</t>
  </si>
  <si>
    <t>Ωράριο λειτουργίας</t>
  </si>
  <si>
    <t>ΠΑΝΕΛΛΑΔΙΚΑ</t>
  </si>
  <si>
    <t>KPIcode</t>
  </si>
  <si>
    <t>Operator</t>
  </si>
  <si>
    <t>MeasurementArea</t>
  </si>
  <si>
    <t>Service</t>
  </si>
  <si>
    <t>ServiceLine</t>
  </si>
  <si>
    <t>NoUse</t>
  </si>
  <si>
    <t>Notes</t>
  </si>
  <si>
    <t>LatestUpdate</t>
  </si>
  <si>
    <t>ServiceType</t>
  </si>
  <si>
    <t>ServiceValue</t>
  </si>
  <si>
    <t>ServiceCost</t>
  </si>
  <si>
    <t>WorkingHours</t>
  </si>
  <si>
    <t>NotAnsweredCallsPercentage</t>
  </si>
  <si>
    <t>BillErrorsComplains</t>
  </si>
  <si>
    <t>PercentageOfComplainsServed</t>
  </si>
  <si>
    <t>ΕΛΕΓΧΟΣ ΟΡΘΟΤΗΤΑΣ ΔΠ H01:</t>
  </si>
  <si>
    <t>ΕΛΕΓΧΟΣ ΟΡΘΟΤΗΤΑΣ ΔΠ H02:</t>
  </si>
  <si>
    <t>ΕΛΕΓΧΟΣ ΟΡΘΟΤΗΤΑΣ ΔΠ H03:</t>
  </si>
  <si>
    <t>ΕΛΕΓΧΟΣ ΟΡΘΟΤΗΤΑΣ ΔΠ H04:</t>
  </si>
  <si>
    <t>ΕΛΕΓΧΟΣ ΟΡΘΟΤΗΤΑΣ ΔΠ H05:</t>
  </si>
  <si>
    <t>Πάροχος (εκτός λίστας):</t>
  </si>
  <si>
    <r>
      <t xml:space="preserve">Άλλη Υπηρεσία
</t>
    </r>
    <r>
      <rPr>
        <b/>
        <sz val="9"/>
        <color rgb="FFC00000"/>
        <rFont val="Calibri"/>
        <family val="2"/>
        <charset val="161"/>
        <scheme val="minor"/>
      </rPr>
      <t>(Συμπληρώνεται μόνο αν επιλεγεί 'Άλλη' στις Βασικές υπηρεσίες)</t>
    </r>
  </si>
  <si>
    <t>Σφάλματα</t>
  </si>
  <si>
    <r>
      <t xml:space="preserve">Ποσοστό αναπάντητων κλήσεων  (%)
</t>
    </r>
    <r>
      <rPr>
        <b/>
        <sz val="9"/>
        <color rgb="FFC00000"/>
        <rFont val="Calibri"/>
        <family val="2"/>
        <charset val="161"/>
        <scheme val="minor"/>
      </rPr>
      <t>(αριθμητική τιμή με 2 δεκαδικά)</t>
    </r>
  </si>
  <si>
    <r>
      <t xml:space="preserve">Ημερ/νία τελευταίας ενημέρωσης
</t>
    </r>
    <r>
      <rPr>
        <b/>
        <sz val="9"/>
        <color rgb="FFC00000"/>
        <rFont val="Calibri"/>
        <family val="2"/>
        <charset val="161"/>
        <scheme val="minor"/>
      </rPr>
      <t>(μορφή ΗΗ/ΜΜ/ΕΕΕΕ)</t>
    </r>
  </si>
  <si>
    <r>
      <t xml:space="preserve">Μέσος χρόνος απόκρισης γραμμών υπηρεσιών εξυπηρέτησης τελικών χρηστών
(sec)
</t>
    </r>
    <r>
      <rPr>
        <b/>
        <sz val="9"/>
        <color rgb="FFC00000"/>
        <rFont val="Calibri"/>
        <family val="2"/>
        <charset val="161"/>
        <scheme val="minor"/>
      </rPr>
      <t>(Ακέραια αριθμητική τιμή)</t>
    </r>
  </si>
  <si>
    <r>
      <t xml:space="preserve">Χρόνος εντός του οποίου απαντάται το 95% των ταχύτερα απαντημένων κλήσεων
(sec)
</t>
    </r>
    <r>
      <rPr>
        <b/>
        <sz val="9"/>
        <color rgb="FFC00000"/>
        <rFont val="Calibri"/>
        <family val="2"/>
        <charset val="161"/>
        <scheme val="minor"/>
      </rPr>
      <t>(Ακέραια αριθμητική τιμή)</t>
    </r>
  </si>
  <si>
    <t>Time50</t>
  </si>
  <si>
    <t>Time95</t>
  </si>
  <si>
    <r>
      <t xml:space="preserve">Ποσοστό εξυπηρέτησης παραπόνων τελικών χρηστών (%)
</t>
    </r>
    <r>
      <rPr>
        <b/>
        <sz val="9"/>
        <color rgb="FFC00000"/>
        <rFont val="Calibri"/>
        <family val="2"/>
        <charset val="161"/>
        <scheme val="minor"/>
      </rPr>
      <t>(αριθμητική τιμή με 2 δεκαδικά)</t>
    </r>
  </si>
  <si>
    <r>
      <t xml:space="preserve">Ποσοστό παραπόνων ορθότητας λογαριασμού (%)
</t>
    </r>
    <r>
      <rPr>
        <b/>
        <sz val="9"/>
        <color rgb="FFC00000"/>
        <rFont val="Calibri"/>
        <family val="2"/>
        <charset val="161"/>
        <scheme val="minor"/>
      </rPr>
      <t>(αριθμητική τιμή με 2 δεκαδικά)</t>
    </r>
  </si>
  <si>
    <t>Τηλέφωνο</t>
  </si>
  <si>
    <t>Fax</t>
  </si>
  <si>
    <t>Email</t>
  </si>
  <si>
    <t>Orchard_Measurement_Id</t>
  </si>
  <si>
    <t>Orchard_Route_Title</t>
  </si>
  <si>
    <t>ΠΕΡΙΟΧΗ</t>
  </si>
  <si>
    <r>
      <t xml:space="preserve">Βασικές Υπηρεσίες
</t>
    </r>
    <r>
      <rPr>
        <b/>
        <sz val="9"/>
        <color rgb="FFC00000"/>
        <rFont val="Calibri"/>
        <family val="2"/>
        <charset val="161"/>
        <scheme val="minor"/>
      </rPr>
      <t>(Αν αφεθεί κενό δεν απαιτείται συμπλήρωση των άλλων στοιχείων της γραμμής)</t>
    </r>
  </si>
  <si>
    <t>Στοιχεία Μέτρησης</t>
  </si>
  <si>
    <t>ΕΛΕΓΧΟΣ ΣΤΟΙΧΕΙΩΝ ΠΑΡΟΧΟΥ
ΚΑΙ ΠΕΡΙΟΔΟΥ ΜΕΤΡΗΣΗΣ:</t>
  </si>
  <si>
    <t>COSMOLINE</t>
  </si>
  <si>
    <t>COSMOTE</t>
  </si>
  <si>
    <t>CYTA</t>
  </si>
  <si>
    <t>FORTHNET</t>
  </si>
  <si>
    <t>VODAFONE</t>
  </si>
  <si>
    <t>WIND</t>
  </si>
  <si>
    <t>Δευτέρα - Κυριακή &amp; αργίες : 00:00 - 24:00</t>
  </si>
  <si>
    <t>Ατελώς</t>
  </si>
  <si>
    <t xml:space="preserve">0,19 Ευρώ/κλήση από κινητά Cosmote </t>
  </si>
  <si>
    <t>Δευτέρα - Παρασκευή πλην επίσημων αργιών : 09:00 - 17:00</t>
  </si>
  <si>
    <t>13838: Εξυπηρέτηση Οικιακών Πελατών &amp; Καρτοκινητής (λήψη παραγγελιών, βλαβοληψία, παροχή πληροφοριών/βοήθειας)
13839: Εξυπηρέτηση Εταιρικών Πελατών (λήψη παραγγελιών, βλαβοληψία, παροχή πληροφοριών/βοήιθειας)
1255: Εξυπηρέτηση Ευρυζωνικών Υπηρεσιών (ADSL) (παροχή πληροφοριών)
1250: Υπηρεσία Γενικών Πληροφοριών COSMOTE και Αναγγελία Βλαβών
1299: Εξυπηρέτηση Πελατών Frog (λήψη παραγγελιών, βλαβοληψία, παροχή πληροφοριών/βοήθειας)
1290: Βλαβοληψία Frog</t>
  </si>
  <si>
    <t>Η κλήση προς την υπηρεσία COSMOTE ADSL από συνδρομητές µε ενεργοποιηµένη την υπηρεσία COSMOTE ADSL είναι χωρίς χρέωση από εταιρική σύνδεση, 
0.123 €/ κλήση για συνδρομητές ΚαρτοΣυµβολαίου και 0.246 €/ κλήση από Oικιακά Προγράµµατα Συµβολαίου που έχουν αιτηθεί την ενεργοποίηση της υπηρεσίας COSMOTE ADSL. 
Η χρέωση από λοιπούς συνδροµητές COSMOTE είναι 0.492 €/κλήση.</t>
  </si>
  <si>
    <t>Η χρέωση από κινητό τηλέφωνο COSMOTE είναι 0,19 Ευρώ/κλήση</t>
  </si>
  <si>
    <t xml:space="preserve">Ατελώς από εταιρικό κινητό Cosmote,  από οικιακό COSMOTE η χρέωση είναι 0,093€ για τα πρώτα 30’’ και μετά 0,0031€/δευτ., από Καρτοκινητό COSMOTE η χρέωση είναι 0,3564€ για τα πρώτα 30’’ και μετά 0,011878€/δευτ.
 </t>
  </si>
  <si>
    <t>H χρέωση των αστικών και των υπεραστικών κλήσεων είναι 0,07 € ανά λεπτό συμπεριλαμβανομένου ΦΠΑ 24%.
Η χρέωση είναι ενιαία για όλες τις ημέρες και ώρες της εβδομάδας. Τυχόν κλάσμα του
λεπτού λογίζεται ως ακέραιο λεπτό</t>
  </si>
  <si>
    <t xml:space="preserve">Οι υπηρεσίες εξυπηρέτησης πελατών που παρέχονται μέσω του σύντομου κωδικού 13838 υλοποιούνται μέσω αυτοματοποιημένου συστήματος IVR, το οποίο υποδέχεται την κλήση του πελάτη και παρέχει τη δυνατότητα άμεσης επιλογής του θέματος για το οποίο επιθυμεί να εξυπηρετηθεί. Ανάλογα με την επιλογή του πελάτη, η κλήση θα δρομολογηθεί είτε σε πλήρως αυτοματοποιημένες υπηρεσίες εξυπηρέτησης μέσω του συστήματος IVR, είτε σε εκπρόσωπο της εξυπηρέτησης πελατών. Οι γραμμές εξυπηρέτησης 1250 και 1299 υλοποιούνται με αυτοματοποιημένο σύστημα IVR το οποίο παρέχει ηχογραφημένες πληροφορίες για τη θεματολογία που επιλέγει ο πελάτης να ενημερωθεί, ή πρόσβαση σε εκπρόσωπο της εξυπηρέτησης πελατών.
Ο μέσος χρόνος απόκρισης όλων των παραπάνω υπηρεσιών υπολογίζεται έως τη σύνδεση του πελάτη με τον εκπρόσωπο της εξυπηρέτησης πελατών, και συμπεριλαμβάνει το χρόνο πλοήγησης στο αυτοματοποιημένο σύστημα IVR ή το χρόνο ακρόασης των ηχογραφημένων οδηγιών μέχρι την επιλογή για σύνδεση με εκπρόσωπο.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</si>
</sst>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dd/mm/yyyy"/>
  </numFmts>
  <fonts count="6" x14ac:knownFonts="1">
    <font>
      <sz val="11"/>
      <color theme="1"/>
      <name val="Calibri"/>
      <family val="2"/>
      <charset val="161"/>
      <scheme val="minor"/>
    </font>
    <font>
      <b/>
      <sz val="11"/>
      <color theme="1"/>
      <name val="Calibri"/>
      <family val="2"/>
      <charset val="161"/>
      <scheme val="minor"/>
    </font>
    <font>
      <b/>
      <sz val="11"/>
      <color theme="5" tint="-0.499984740745262"/>
      <name val="Calibri"/>
      <family val="2"/>
      <charset val="161"/>
      <scheme val="minor"/>
    </font>
    <font>
      <sz val="10"/>
      <name val="Arial"/>
      <family val="2"/>
      <charset val="161"/>
    </font>
    <font>
      <sz val="11"/>
      <color theme="0" tint="-4.9989318521683403E-2"/>
      <name val="Calibri"/>
      <family val="2"/>
      <charset val="161"/>
      <scheme val="minor"/>
    </font>
    <font>
      <b/>
      <sz val="9"/>
      <color rgb="FFC00000"/>
      <name val="Calibri"/>
      <family val="2"/>
      <charset val="161"/>
      <scheme val="minor"/>
    </font>
  </fonts>
  <fills count="6">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1" tint="0.34998626667073579"/>
        <bgColor indexed="64"/>
      </patternFill>
    </fill>
  </fills>
  <borders count="41">
    <border>
      <left/>
      <right/>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double">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style="double">
        <color indexed="64"/>
      </bottom>
      <diagonal/>
    </border>
    <border>
      <left style="thin">
        <color indexed="64"/>
      </left>
      <right style="thin">
        <color indexed="64"/>
      </right>
      <top style="double">
        <color indexed="64"/>
      </top>
      <bottom/>
      <diagonal/>
    </border>
  </borders>
  <cellStyleXfs count="3">
    <xf numFmtId="0" fontId="0" fillId="0" borderId="0"/>
    <xf numFmtId="0" fontId="3" fillId="0" borderId="0"/>
    <xf numFmtId="0" fontId="3" fillId="0" borderId="0"/>
  </cellStyleXfs>
  <cellXfs count="115">
    <xf numFmtId="0" fontId="0" fillId="0" borderId="0" xfId="0"/>
    <xf numFmtId="0" fontId="1" fillId="0" borderId="0" xfId="0" applyFont="1"/>
    <xf numFmtId="0" fontId="2" fillId="2" borderId="1" xfId="0" applyFont="1" applyFill="1" applyBorder="1" applyAlignment="1">
      <alignment vertical="top" wrapText="1"/>
    </xf>
    <xf numFmtId="0" fontId="2" fillId="2" borderId="2" xfId="0" applyFont="1" applyFill="1" applyBorder="1" applyAlignment="1">
      <alignment vertical="top" wrapText="1"/>
    </xf>
    <xf numFmtId="164" fontId="4" fillId="3" borderId="0" xfId="0" applyNumberFormat="1" applyFont="1" applyFill="1" applyBorder="1" applyAlignment="1">
      <alignment horizontal="left" vertical="top"/>
    </xf>
    <xf numFmtId="164" fontId="4" fillId="3" borderId="9" xfId="0" applyNumberFormat="1" applyFont="1" applyFill="1" applyBorder="1" applyAlignment="1">
      <alignment horizontal="left" vertical="top"/>
    </xf>
    <xf numFmtId="164" fontId="4" fillId="3" borderId="11" xfId="0" applyNumberFormat="1" applyFont="1" applyFill="1" applyBorder="1" applyAlignment="1">
      <alignment horizontal="left" vertical="top"/>
    </xf>
    <xf numFmtId="164" fontId="4" fillId="3" borderId="12" xfId="0" applyNumberFormat="1" applyFont="1" applyFill="1" applyBorder="1" applyAlignment="1">
      <alignment horizontal="left" vertical="top"/>
    </xf>
    <xf numFmtId="0" fontId="0" fillId="0" borderId="14" xfId="0" applyBorder="1" applyAlignment="1">
      <alignment horizontal="left" vertical="top"/>
    </xf>
    <xf numFmtId="0" fontId="0" fillId="3" borderId="15" xfId="0" applyFill="1" applyBorder="1" applyAlignment="1">
      <alignment horizontal="left" vertical="top"/>
    </xf>
    <xf numFmtId="0" fontId="2" fillId="2" borderId="3" xfId="0" applyFont="1" applyFill="1" applyBorder="1" applyAlignment="1">
      <alignment vertical="top" wrapText="1"/>
    </xf>
    <xf numFmtId="0" fontId="0" fillId="3" borderId="19" xfId="0" applyFill="1" applyBorder="1" applyAlignment="1">
      <alignment horizontal="left" vertical="top"/>
    </xf>
    <xf numFmtId="0" fontId="0" fillId="0" borderId="20" xfId="0" applyBorder="1" applyAlignment="1">
      <alignment horizontal="left" vertical="top"/>
    </xf>
    <xf numFmtId="0" fontId="0" fillId="0" borderId="4" xfId="0" applyBorder="1"/>
    <xf numFmtId="0" fontId="2" fillId="2" borderId="4" xfId="0" applyFont="1" applyFill="1" applyBorder="1" applyAlignment="1">
      <alignment vertical="top" wrapText="1"/>
    </xf>
    <xf numFmtId="0" fontId="2" fillId="2" borderId="23" xfId="0" applyFont="1" applyFill="1" applyBorder="1" applyAlignment="1">
      <alignment vertical="center" wrapText="1"/>
    </xf>
    <xf numFmtId="0" fontId="2" fillId="2" borderId="24" xfId="0" applyFont="1" applyFill="1" applyBorder="1" applyAlignment="1">
      <alignment vertical="center" wrapText="1"/>
    </xf>
    <xf numFmtId="0" fontId="2" fillId="2" borderId="26" xfId="0" applyFont="1" applyFill="1" applyBorder="1" applyAlignment="1">
      <alignment horizontal="center" vertical="center" wrapText="1"/>
    </xf>
    <xf numFmtId="0" fontId="0" fillId="0" borderId="25" xfId="0" applyFont="1" applyBorder="1" applyAlignment="1">
      <alignment horizontal="center" vertical="center"/>
    </xf>
    <xf numFmtId="49" fontId="0" fillId="3" borderId="6" xfId="0" applyNumberFormat="1" applyFill="1" applyBorder="1" applyAlignment="1">
      <alignment horizontal="left" vertical="top" wrapText="1"/>
    </xf>
    <xf numFmtId="49" fontId="0" fillId="3" borderId="8" xfId="0" applyNumberFormat="1" applyFill="1" applyBorder="1" applyAlignment="1">
      <alignment horizontal="left" vertical="top" wrapText="1"/>
    </xf>
    <xf numFmtId="0" fontId="0" fillId="0" borderId="28" xfId="0" applyBorder="1" applyAlignment="1">
      <alignment horizontal="center" vertical="center"/>
    </xf>
    <xf numFmtId="0" fontId="0" fillId="0" borderId="0" xfId="0"/>
    <xf numFmtId="0" fontId="1" fillId="0" borderId="0" xfId="0" applyFont="1"/>
    <xf numFmtId="0" fontId="2" fillId="2" borderId="1" xfId="0" applyFont="1" applyFill="1" applyBorder="1" applyAlignment="1">
      <alignment vertical="top" wrapText="1"/>
    </xf>
    <xf numFmtId="0" fontId="2" fillId="2" borderId="2" xfId="0" applyFont="1" applyFill="1" applyBorder="1" applyAlignment="1">
      <alignment vertical="top" wrapText="1"/>
    </xf>
    <xf numFmtId="164" fontId="4" fillId="3" borderId="0" xfId="0" applyNumberFormat="1" applyFont="1" applyFill="1" applyBorder="1" applyAlignment="1">
      <alignment horizontal="left" vertical="top"/>
    </xf>
    <xf numFmtId="164" fontId="4" fillId="3" borderId="12" xfId="0" applyNumberFormat="1" applyFont="1" applyFill="1" applyBorder="1" applyAlignment="1">
      <alignment horizontal="left" vertical="top"/>
    </xf>
    <xf numFmtId="0" fontId="0" fillId="0" borderId="14" xfId="0" applyBorder="1" applyAlignment="1">
      <alignment horizontal="left" vertical="top"/>
    </xf>
    <xf numFmtId="0" fontId="2" fillId="2" borderId="27" xfId="0" applyFont="1" applyFill="1" applyBorder="1" applyAlignment="1">
      <alignment horizontal="center" vertical="center" wrapText="1"/>
    </xf>
    <xf numFmtId="49" fontId="0" fillId="3" borderId="6" xfId="0" applyNumberFormat="1" applyFill="1" applyBorder="1" applyAlignment="1">
      <alignment horizontal="left" vertical="top"/>
    </xf>
    <xf numFmtId="0" fontId="0" fillId="3" borderId="6" xfId="0" applyNumberFormat="1" applyFill="1" applyBorder="1" applyAlignment="1">
      <alignment horizontal="left" vertical="top" wrapText="1"/>
    </xf>
    <xf numFmtId="0" fontId="0" fillId="3" borderId="6" xfId="0" applyNumberFormat="1" applyFill="1" applyBorder="1" applyAlignment="1">
      <alignment horizontal="left" vertical="top"/>
    </xf>
    <xf numFmtId="0" fontId="0" fillId="3" borderId="18" xfId="0" applyNumberFormat="1" applyFill="1" applyBorder="1" applyAlignment="1">
      <alignment horizontal="left" vertical="top"/>
    </xf>
    <xf numFmtId="0" fontId="2" fillId="2" borderId="29" xfId="0" applyFont="1" applyFill="1" applyBorder="1" applyAlignment="1">
      <alignment vertical="top" wrapText="1"/>
    </xf>
    <xf numFmtId="0" fontId="0" fillId="0" borderId="0" xfId="0" applyFill="1" applyBorder="1"/>
    <xf numFmtId="0" fontId="0" fillId="0" borderId="0" xfId="0" applyFill="1" applyBorder="1" applyAlignment="1">
      <alignment wrapText="1"/>
    </xf>
    <xf numFmtId="0" fontId="0" fillId="0" borderId="0" xfId="0" applyFill="1" applyBorder="1" applyAlignment="1">
      <alignment horizontal="right"/>
    </xf>
    <xf numFmtId="0" fontId="2" fillId="2" borderId="2" xfId="0" applyFont="1" applyFill="1" applyBorder="1" applyAlignment="1">
      <alignment horizontal="left" vertical="top" wrapText="1"/>
    </xf>
    <xf numFmtId="0" fontId="0" fillId="0" borderId="4" xfId="0" applyBorder="1" applyAlignment="1" applyProtection="1">
      <alignment horizontal="left" vertical="top"/>
      <protection locked="0"/>
    </xf>
    <xf numFmtId="0" fontId="0" fillId="0" borderId="4" xfId="0" applyBorder="1" applyAlignment="1" applyProtection="1">
      <alignment horizontal="left" vertical="top"/>
    </xf>
    <xf numFmtId="0" fontId="0" fillId="5" borderId="0" xfId="0" applyFill="1"/>
    <xf numFmtId="0" fontId="0" fillId="5" borderId="0" xfId="0" applyFill="1" applyAlignment="1">
      <alignment vertical="center"/>
    </xf>
    <xf numFmtId="0" fontId="0" fillId="5" borderId="0" xfId="0" applyFill="1" applyAlignment="1">
      <alignment horizontal="center" vertical="center"/>
    </xf>
    <xf numFmtId="0" fontId="0" fillId="5" borderId="4" xfId="0" applyFill="1" applyBorder="1"/>
    <xf numFmtId="0" fontId="2" fillId="5" borderId="23" xfId="0" applyFont="1" applyFill="1" applyBorder="1" applyAlignment="1">
      <alignment vertical="center" wrapText="1"/>
    </xf>
    <xf numFmtId="0" fontId="0" fillId="5" borderId="0" xfId="0" applyFill="1" applyAlignment="1">
      <alignment wrapText="1"/>
    </xf>
    <xf numFmtId="0" fontId="2" fillId="2" borderId="3" xfId="0" applyFont="1" applyFill="1" applyBorder="1" applyAlignment="1">
      <alignment horizontal="center" vertical="center" wrapText="1"/>
    </xf>
    <xf numFmtId="0" fontId="0" fillId="0" borderId="33" xfId="0" applyBorder="1" applyAlignment="1">
      <alignment horizontal="center" vertical="center"/>
    </xf>
    <xf numFmtId="0" fontId="0" fillId="0" borderId="36" xfId="0" applyBorder="1" applyAlignment="1">
      <alignment horizontal="center" vertical="center"/>
    </xf>
    <xf numFmtId="164" fontId="0" fillId="4" borderId="6" xfId="0" applyNumberFormat="1" applyFill="1" applyBorder="1" applyAlignment="1" applyProtection="1">
      <alignment horizontal="left" vertical="top" wrapText="1"/>
      <protection locked="0"/>
    </xf>
    <xf numFmtId="164" fontId="0" fillId="4" borderId="4" xfId="0" applyNumberFormat="1" applyFill="1" applyBorder="1" applyAlignment="1" applyProtection="1">
      <alignment horizontal="left" vertical="top" wrapText="1"/>
      <protection locked="0"/>
    </xf>
    <xf numFmtId="164" fontId="0" fillId="4" borderId="5" xfId="0" applyNumberFormat="1" applyFill="1" applyBorder="1" applyAlignment="1" applyProtection="1">
      <alignment horizontal="left" vertical="top" wrapText="1"/>
      <protection locked="0"/>
    </xf>
    <xf numFmtId="1" fontId="0" fillId="0" borderId="4" xfId="0" applyNumberFormat="1" applyBorder="1" applyAlignment="1" applyProtection="1">
      <alignment horizontal="left" vertical="top"/>
      <protection locked="0"/>
    </xf>
    <xf numFmtId="0" fontId="0" fillId="0" borderId="38" xfId="0" applyBorder="1" applyAlignment="1">
      <alignment horizontal="center" vertical="center"/>
    </xf>
    <xf numFmtId="0" fontId="0" fillId="0" borderId="11" xfId="0" applyBorder="1" applyAlignment="1">
      <alignment horizontal="center" vertical="center"/>
    </xf>
    <xf numFmtId="4" fontId="0" fillId="0" borderId="6" xfId="0" applyNumberFormat="1" applyFill="1" applyBorder="1" applyAlignment="1" applyProtection="1">
      <alignment horizontal="left" vertical="top"/>
      <protection locked="0"/>
    </xf>
    <xf numFmtId="4" fontId="0" fillId="0" borderId="4" xfId="0" applyNumberFormat="1" applyFill="1" applyBorder="1" applyAlignment="1" applyProtection="1">
      <alignment horizontal="left" vertical="top"/>
      <protection locked="0"/>
    </xf>
    <xf numFmtId="0" fontId="2" fillId="2" borderId="39" xfId="0" applyFont="1" applyFill="1" applyBorder="1" applyAlignment="1">
      <alignment horizontal="center" vertical="center" wrapText="1"/>
    </xf>
    <xf numFmtId="0" fontId="0" fillId="0" borderId="14" xfId="0" applyBorder="1" applyAlignment="1" applyProtection="1">
      <alignment horizontal="left" vertical="top"/>
    </xf>
    <xf numFmtId="0" fontId="2" fillId="5" borderId="0" xfId="0" applyFont="1" applyFill="1" applyBorder="1" applyAlignment="1">
      <alignment vertical="top" wrapText="1"/>
    </xf>
    <xf numFmtId="49" fontId="0" fillId="5" borderId="0" xfId="0" applyNumberFormat="1" applyFill="1" applyBorder="1" applyAlignment="1">
      <alignment horizontal="left" vertical="top"/>
    </xf>
    <xf numFmtId="49" fontId="4" fillId="5" borderId="0" xfId="0" applyNumberFormat="1" applyFont="1" applyFill="1" applyBorder="1" applyAlignment="1">
      <alignment horizontal="left" vertical="top"/>
    </xf>
    <xf numFmtId="0" fontId="0" fillId="5" borderId="0" xfId="0" applyFill="1" applyAlignment="1">
      <alignment horizontal="right"/>
    </xf>
    <xf numFmtId="1" fontId="0" fillId="3" borderId="6" xfId="0" applyNumberFormat="1" applyFont="1" applyFill="1" applyBorder="1" applyAlignment="1">
      <alignment horizontal="left" vertical="top"/>
    </xf>
    <xf numFmtId="0" fontId="0" fillId="3" borderId="18" xfId="0" applyNumberFormat="1" applyFill="1" applyBorder="1" applyAlignment="1">
      <alignment horizontal="left" vertical="top" wrapText="1"/>
    </xf>
    <xf numFmtId="1" fontId="0" fillId="3" borderId="18" xfId="0" applyNumberFormat="1" applyFont="1" applyFill="1" applyBorder="1" applyAlignment="1">
      <alignment horizontal="left" vertical="top"/>
    </xf>
    <xf numFmtId="0" fontId="0" fillId="0" borderId="34" xfId="0" applyBorder="1" applyAlignment="1">
      <alignment wrapText="1"/>
    </xf>
    <xf numFmtId="0" fontId="0" fillId="0" borderId="17" xfId="0" applyBorder="1" applyAlignment="1">
      <alignment vertical="top"/>
    </xf>
    <xf numFmtId="2" fontId="0" fillId="0" borderId="18" xfId="0" applyNumberFormat="1" applyBorder="1" applyAlignment="1" applyProtection="1">
      <alignment horizontal="right" vertical="top"/>
      <protection locked="0"/>
    </xf>
    <xf numFmtId="2" fontId="0" fillId="0" borderId="18" xfId="0" applyNumberFormat="1" applyBorder="1" applyAlignment="1" applyProtection="1">
      <alignment horizontal="left" vertical="top"/>
      <protection locked="0"/>
    </xf>
    <xf numFmtId="164" fontId="0" fillId="0" borderId="4" xfId="0" applyNumberFormat="1" applyBorder="1" applyAlignment="1" applyProtection="1">
      <alignment horizontal="left" vertical="top"/>
      <protection locked="0"/>
    </xf>
    <xf numFmtId="0" fontId="0" fillId="0" borderId="4" xfId="0" applyBorder="1" applyProtection="1">
      <protection locked="0"/>
    </xf>
    <xf numFmtId="0" fontId="0" fillId="0" borderId="24" xfId="0" applyFont="1" applyFill="1" applyBorder="1" applyAlignment="1" applyProtection="1">
      <alignment horizontal="center" vertical="center" wrapText="1"/>
      <protection locked="0"/>
    </xf>
    <xf numFmtId="49" fontId="0" fillId="3" borderId="18" xfId="0" applyNumberFormat="1" applyFill="1" applyBorder="1" applyAlignment="1">
      <alignment horizontal="left" vertical="top"/>
    </xf>
    <xf numFmtId="165" fontId="0" fillId="0" borderId="14" xfId="0" applyNumberFormat="1" applyBorder="1" applyAlignment="1" applyProtection="1">
      <alignment horizontal="left" vertical="top"/>
      <protection locked="0"/>
    </xf>
    <xf numFmtId="0" fontId="0" fillId="4" borderId="6" xfId="0" applyNumberFormat="1" applyFill="1" applyBorder="1" applyAlignment="1" applyProtection="1">
      <alignment horizontal="left" vertical="top" wrapText="1"/>
      <protection locked="0"/>
    </xf>
    <xf numFmtId="0" fontId="0" fillId="4" borderId="7" xfId="0" applyNumberFormat="1" applyFill="1" applyBorder="1" applyAlignment="1" applyProtection="1">
      <alignment horizontal="left" vertical="top" wrapText="1"/>
      <protection locked="0"/>
    </xf>
    <xf numFmtId="0" fontId="0" fillId="4" borderId="8" xfId="0" applyNumberFormat="1" applyFill="1" applyBorder="1" applyAlignment="1" applyProtection="1">
      <alignment horizontal="left" vertical="top" wrapText="1"/>
      <protection locked="0"/>
    </xf>
    <xf numFmtId="0" fontId="0" fillId="0" borderId="34" xfId="0" applyBorder="1" applyAlignment="1">
      <alignment vertical="top" wrapText="1"/>
    </xf>
    <xf numFmtId="0" fontId="0" fillId="0" borderId="35" xfId="0" applyBorder="1" applyAlignment="1">
      <alignment vertical="top" wrapText="1"/>
    </xf>
    <xf numFmtId="0" fontId="0" fillId="0" borderId="37" xfId="0" applyBorder="1" applyAlignment="1">
      <alignment vertical="top" wrapText="1"/>
    </xf>
    <xf numFmtId="1" fontId="0" fillId="0" borderId="14" xfId="0" applyNumberFormat="1" applyBorder="1" applyAlignment="1" applyProtection="1">
      <alignment horizontal="right"/>
      <protection locked="0"/>
    </xf>
    <xf numFmtId="1" fontId="0" fillId="0" borderId="6" xfId="0" applyNumberFormat="1" applyBorder="1" applyAlignment="1" applyProtection="1">
      <alignment horizontal="right" wrapText="1"/>
      <protection locked="0"/>
    </xf>
    <xf numFmtId="1" fontId="0" fillId="0" borderId="4" xfId="0" applyNumberFormat="1" applyBorder="1" applyAlignment="1" applyProtection="1">
      <alignment horizontal="right" wrapText="1"/>
      <protection locked="0"/>
    </xf>
    <xf numFmtId="1" fontId="0" fillId="0" borderId="5" xfId="0" applyNumberFormat="1" applyBorder="1" applyAlignment="1" applyProtection="1">
      <alignment horizontal="right" wrapText="1"/>
      <protection locked="0"/>
    </xf>
    <xf numFmtId="0" fontId="0" fillId="0" borderId="17" xfId="0" applyBorder="1" applyAlignment="1">
      <alignment vertical="top" wrapText="1"/>
    </xf>
    <xf numFmtId="0" fontId="4" fillId="3" borderId="10" xfId="0" applyFont="1" applyFill="1" applyBorder="1" applyAlignment="1">
      <alignment horizontal="left" vertical="top" wrapText="1"/>
    </xf>
    <xf numFmtId="0" fontId="4" fillId="3" borderId="13" xfId="0" applyFont="1" applyFill="1" applyBorder="1" applyAlignment="1">
      <alignment horizontal="left" vertical="top" wrapText="1"/>
    </xf>
    <xf numFmtId="4" fontId="0" fillId="0" borderId="40" xfId="0" applyNumberFormat="1" applyFill="1" applyBorder="1" applyAlignment="1">
      <alignment horizontal="left" vertical="top"/>
    </xf>
    <xf numFmtId="4" fontId="0" fillId="0" borderId="4" xfId="0" applyNumberFormat="1" applyFill="1" applyBorder="1" applyAlignment="1">
      <alignment horizontal="left" vertical="top"/>
    </xf>
    <xf numFmtId="0" fontId="0" fillId="0" borderId="0" xfId="0" applyBorder="1"/>
    <xf numFmtId="1" fontId="0" fillId="3" borderId="6" xfId="0" applyNumberFormat="1" applyFill="1" applyBorder="1" applyAlignment="1">
      <alignment horizontal="left" vertical="top" wrapText="1"/>
    </xf>
    <xf numFmtId="0" fontId="0" fillId="3" borderId="40" xfId="0" applyFill="1" applyBorder="1" applyAlignment="1">
      <alignment horizontal="left" vertical="top" wrapText="1"/>
    </xf>
    <xf numFmtId="0" fontId="0" fillId="3" borderId="4" xfId="0" applyFill="1" applyBorder="1" applyAlignment="1">
      <alignment horizontal="left" vertical="top" wrapText="1"/>
    </xf>
    <xf numFmtId="49" fontId="0" fillId="0" borderId="16" xfId="0" applyNumberFormat="1" applyBorder="1" applyAlignment="1" applyProtection="1">
      <alignment horizontal="left" vertical="top" wrapText="1"/>
      <protection locked="0"/>
    </xf>
    <xf numFmtId="49" fontId="4" fillId="3" borderId="10" xfId="0" applyNumberFormat="1" applyFont="1" applyFill="1" applyBorder="1" applyAlignment="1">
      <alignment horizontal="left" vertical="top" wrapText="1"/>
    </xf>
    <xf numFmtId="49" fontId="0" fillId="0" borderId="30" xfId="0" applyNumberFormat="1" applyFill="1" applyBorder="1" applyAlignment="1" applyProtection="1">
      <alignment horizontal="left" vertical="top" wrapText="1"/>
      <protection locked="0"/>
    </xf>
    <xf numFmtId="49" fontId="0" fillId="0" borderId="4" xfId="0" applyNumberFormat="1" applyFill="1" applyBorder="1" applyAlignment="1" applyProtection="1">
      <alignment horizontal="left" vertical="top" wrapText="1"/>
      <protection locked="0"/>
    </xf>
    <xf numFmtId="49" fontId="0" fillId="0" borderId="5" xfId="0" applyNumberFormat="1" applyFill="1" applyBorder="1" applyAlignment="1" applyProtection="1">
      <alignment horizontal="left" vertical="top" wrapText="1"/>
      <protection locked="0"/>
    </xf>
    <xf numFmtId="49" fontId="0" fillId="0" borderId="4" xfId="0" applyNumberFormat="1" applyBorder="1" applyAlignment="1" applyProtection="1">
      <alignment horizontal="right" vertical="top" wrapText="1"/>
      <protection locked="0"/>
    </xf>
    <xf numFmtId="49" fontId="0" fillId="0" borderId="5" xfId="0" applyNumberFormat="1" applyBorder="1" applyAlignment="1" applyProtection="1">
      <alignment horizontal="right" vertical="top" wrapText="1"/>
      <protection locked="0"/>
    </xf>
    <xf numFmtId="49" fontId="0" fillId="4" borderId="6" xfId="0" applyNumberFormat="1" applyFill="1" applyBorder="1" applyAlignment="1" applyProtection="1">
      <alignment horizontal="left" vertical="top" wrapText="1"/>
      <protection locked="0"/>
    </xf>
    <xf numFmtId="49" fontId="0" fillId="4" borderId="4" xfId="0" applyNumberFormat="1" applyFill="1" applyBorder="1" applyAlignment="1" applyProtection="1">
      <alignment horizontal="left" vertical="top" wrapText="1"/>
      <protection locked="0"/>
    </xf>
    <xf numFmtId="49" fontId="0" fillId="4" borderId="5" xfId="0" applyNumberFormat="1" applyFill="1" applyBorder="1" applyAlignment="1" applyProtection="1">
      <alignment horizontal="left" vertical="top" wrapText="1"/>
      <protection locked="0"/>
    </xf>
    <xf numFmtId="49" fontId="0" fillId="0" borderId="0" xfId="0" applyNumberFormat="1" applyAlignment="1" applyProtection="1">
      <alignment wrapText="1"/>
      <protection locked="0"/>
    </xf>
    <xf numFmtId="49" fontId="0" fillId="0" borderId="4" xfId="0" applyNumberFormat="1" applyBorder="1" applyAlignment="1" applyProtection="1">
      <alignment wrapText="1"/>
      <protection locked="0"/>
    </xf>
    <xf numFmtId="0" fontId="0" fillId="0" borderId="16" xfId="0" applyBorder="1" applyAlignment="1" applyProtection="1">
      <alignment horizontal="left" vertical="top" wrapText="1"/>
      <protection locked="0"/>
    </xf>
    <xf numFmtId="0" fontId="4" fillId="3" borderId="31" xfId="0" applyFont="1" applyFill="1" applyBorder="1" applyAlignment="1">
      <alignment horizontal="left" vertical="top" wrapText="1"/>
    </xf>
    <xf numFmtId="0" fontId="4" fillId="3" borderId="32" xfId="0" applyFont="1" applyFill="1" applyBorder="1" applyAlignment="1">
      <alignment horizontal="left" vertical="top" wrapText="1"/>
    </xf>
    <xf numFmtId="49" fontId="0" fillId="0" borderId="21" xfId="0" applyNumberFormat="1" applyBorder="1" applyAlignment="1" applyProtection="1">
      <alignment horizontal="left" vertical="top" wrapText="1"/>
      <protection locked="0"/>
    </xf>
    <xf numFmtId="2" fontId="0" fillId="3" borderId="22" xfId="0" applyNumberFormat="1" applyFill="1" applyBorder="1" applyAlignment="1">
      <alignment horizontal="left" vertical="top"/>
    </xf>
    <xf numFmtId="0" fontId="0" fillId="0" borderId="6" xfId="0" applyNumberFormat="1" applyBorder="1" applyAlignment="1" applyProtection="1">
      <alignment horizontal="left" vertical="top" wrapText="1"/>
      <protection locked="0"/>
    </xf>
    <xf numFmtId="0" fontId="0" fillId="0" borderId="4" xfId="0" applyNumberFormat="1" applyBorder="1" applyAlignment="1" applyProtection="1">
      <alignment horizontal="left" vertical="top" wrapText="1"/>
      <protection locked="0"/>
    </xf>
    <xf numFmtId="0" fontId="0" fillId="0" borderId="5" xfId="0" applyNumberFormat="1" applyBorder="1" applyAlignment="1" applyProtection="1">
      <alignment horizontal="left" vertical="top" wrapText="1"/>
      <protection locked="0"/>
    </xf>
  </cellXfs>
  <cellStyles count="3">
    <cellStyle name="Normal 2" xfId="1"/>
    <cellStyle name="Κανονικό" xfId="0" builtinId="0"/>
    <cellStyle name="Κανονικό 2" xfId="2"/>
  </cellStyles>
  <dxfs count="21">
    <dxf>
      <font>
        <color rgb="FFC00000"/>
      </font>
      <fill>
        <patternFill patternType="solid">
          <fgColor rgb="FFF09A9A"/>
          <bgColor rgb="FFFFCCCC"/>
        </patternFill>
      </fill>
    </dxf>
    <dxf>
      <font>
        <color rgb="FFC00000"/>
      </font>
      <fill>
        <patternFill patternType="solid">
          <fgColor rgb="FFF09A9A"/>
          <bgColor rgb="FFFFCCCC"/>
        </patternFill>
      </fill>
    </dxf>
    <dxf>
      <font>
        <color rgb="FF9C0006"/>
      </font>
      <fill>
        <patternFill>
          <bgColor rgb="FFFFC7CE"/>
        </patternFill>
      </fill>
    </dxf>
    <dxf>
      <fill>
        <patternFill>
          <bgColor theme="0" tint="-4.9989318521683403E-2"/>
        </patternFill>
      </fill>
    </dxf>
    <dxf>
      <font>
        <color rgb="FF9C0006"/>
      </font>
      <fill>
        <patternFill>
          <bgColor rgb="FFFFC7CE"/>
        </patternFill>
      </fill>
    </dxf>
    <dxf>
      <fill>
        <patternFill>
          <bgColor theme="0" tint="-4.9989318521683403E-2"/>
        </patternFill>
      </fill>
    </dxf>
    <dxf>
      <fill>
        <patternFill>
          <bgColor theme="0" tint="-4.9989318521683403E-2"/>
        </patternFill>
      </fill>
    </dxf>
    <dxf>
      <font>
        <color rgb="FFC00000"/>
      </font>
      <fill>
        <patternFill patternType="solid">
          <fgColor rgb="FFF09A9A"/>
          <bgColor rgb="FFFFCCC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FFCCCC"/>
      <color rgb="FFF09A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19050</xdr:rowOff>
    </xdr:from>
    <xdr:to>
      <xdr:col>0</xdr:col>
      <xdr:colOff>3314700</xdr:colOff>
      <xdr:row>31</xdr:row>
      <xdr:rowOff>371474</xdr:rowOff>
    </xdr:to>
    <xdr:sp macro="" textlink="">
      <xdr:nvSpPr>
        <xdr:cNvPr id="2" name="TextBox 1"/>
        <xdr:cNvSpPr txBox="1"/>
      </xdr:nvSpPr>
      <xdr:spPr>
        <a:xfrm>
          <a:off x="0" y="1095375"/>
          <a:ext cx="3314700" cy="11401424"/>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l-GR" sz="1200" u="sng"/>
            <a:t>ΔΕΙΚΤΗΣ ΠΟΙΟΤΗΤΑΣ:</a:t>
          </a:r>
          <a:r>
            <a:rPr lang="el-GR" sz="1200" u="sng" baseline="0"/>
            <a:t> </a:t>
          </a:r>
          <a:r>
            <a:rPr lang="en-US" sz="1200" b="1" u="sng" baseline="0"/>
            <a:t>H</a:t>
          </a:r>
          <a:r>
            <a:rPr lang="el-GR" sz="1200" b="1" u="sng" baseline="0"/>
            <a:t>01</a:t>
          </a:r>
          <a:endParaRPr lang="el-GR" sz="1200" b="1" u="sng"/>
        </a:p>
        <a:p>
          <a:endParaRPr lang="el-GR" sz="1200"/>
        </a:p>
        <a:p>
          <a:r>
            <a:rPr lang="el-GR" sz="1200"/>
            <a:t>Διαθεσιμότητα και χρέωση υπηρεσιών εξυπηρέτησης τελικών χρηστών</a:t>
          </a:r>
        </a:p>
        <a:p>
          <a:endParaRPr lang="el-GR" sz="1200"/>
        </a:p>
        <a:p>
          <a:r>
            <a:rPr lang="el-GR" sz="1200" u="sng"/>
            <a:t>Οδηγίες συμπλήρωσης:</a:t>
          </a:r>
        </a:p>
        <a:p>
          <a:endParaRPr lang="el-GR" sz="1200"/>
        </a:p>
        <a:p>
          <a:r>
            <a:rPr lang="el-GR" sz="1200"/>
            <a:t>- Μην πραγματοποιείτε "Αποκοπή" ή "Διαγραφή" στα επεξεργάσιμα κελιά του φύλλου.</a:t>
          </a:r>
        </a:p>
        <a:p>
          <a:r>
            <a:rPr lang="el-GR" sz="1200"/>
            <a:t>- Η "Επικόλληση"</a:t>
          </a:r>
          <a:r>
            <a:rPr lang="el-GR" sz="1200" baseline="0"/>
            <a:t> επιτρέπεται.</a:t>
          </a:r>
          <a:endParaRPr lang="en-US" sz="1200"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3314700</xdr:colOff>
      <xdr:row>31</xdr:row>
      <xdr:rowOff>371475</xdr:rowOff>
    </xdr:to>
    <xdr:sp macro="" textlink="">
      <xdr:nvSpPr>
        <xdr:cNvPr id="2" name="TextBox 1"/>
        <xdr:cNvSpPr txBox="1"/>
      </xdr:nvSpPr>
      <xdr:spPr>
        <a:xfrm>
          <a:off x="0" y="571500"/>
          <a:ext cx="3314700" cy="11420475"/>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l-GR" sz="1200" u="sng"/>
            <a:t>ΔΕΙΚΤΗΣ ΠΟΙΟΤΗΤΑΣ:</a:t>
          </a:r>
          <a:r>
            <a:rPr lang="el-GR" sz="1200" u="sng" baseline="0"/>
            <a:t> </a:t>
          </a:r>
          <a:r>
            <a:rPr lang="en-US" sz="1200" b="1" u="sng" baseline="0"/>
            <a:t>H</a:t>
          </a:r>
          <a:r>
            <a:rPr lang="el-GR" sz="1200" b="1" u="sng" baseline="0"/>
            <a:t>0</a:t>
          </a:r>
          <a:r>
            <a:rPr lang="en-US" sz="1200" b="1" u="sng" baseline="0"/>
            <a:t>2</a:t>
          </a:r>
          <a:endParaRPr lang="el-GR" sz="1200" b="1" u="sng"/>
        </a:p>
        <a:p>
          <a:endParaRPr lang="el-GR" sz="1200"/>
        </a:p>
        <a:p>
          <a:r>
            <a:rPr lang="el-GR" sz="1200"/>
            <a:t>Ποσοστό αναπάντητων κλήσεων ανά τηλεφωνική γραμμή εξυπηρέτησης τελικών χρηστών</a:t>
          </a:r>
          <a:endParaRPr lang="en-US" sz="1200"/>
        </a:p>
        <a:p>
          <a:endParaRPr lang="el-GR" sz="1200"/>
        </a:p>
        <a:p>
          <a:r>
            <a:rPr lang="el-GR" sz="1200" u="sng"/>
            <a:t>Οδηγίες συμπλήρωσης:</a:t>
          </a:r>
        </a:p>
        <a:p>
          <a:endParaRPr lang="el-GR" sz="1200"/>
        </a:p>
        <a:p>
          <a:r>
            <a:rPr lang="el-GR" sz="1200"/>
            <a:t>- Μην πραγματοποιείτε "Αποκοπή" ή "Διαγραφή" στα επεξεργάσιμα κελιά του φύλλου.</a:t>
          </a:r>
        </a:p>
        <a:p>
          <a:r>
            <a:rPr lang="el-GR" sz="1200"/>
            <a:t>- Η "Επικόλληση"</a:t>
          </a:r>
          <a:r>
            <a:rPr lang="el-GR" sz="1200" baseline="0"/>
            <a:t> επιτρέπεται.</a:t>
          </a:r>
          <a:endParaRPr lang="en-US" sz="1200" baseline="0"/>
        </a:p>
        <a:p>
          <a:r>
            <a:rPr lang="en-US" sz="1200" baseline="0"/>
            <a:t>- </a:t>
          </a:r>
          <a:r>
            <a:rPr lang="el-GR" sz="1200" baseline="0"/>
            <a:t>Φαίνονται μόνο οι αριθμοί </a:t>
          </a:r>
          <a:r>
            <a:rPr lang="en-US" sz="1200" baseline="0"/>
            <a:t>T</a:t>
          </a:r>
          <a:r>
            <a:rPr lang="el-GR" sz="1200" baseline="0"/>
            <a:t>ηλεφώνου και Φαξ από το φύλλο </a:t>
          </a:r>
          <a:r>
            <a:rPr lang="en-US" sz="1200" baseline="0"/>
            <a:t>H01.</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3314700</xdr:colOff>
      <xdr:row>31</xdr:row>
      <xdr:rowOff>390525</xdr:rowOff>
    </xdr:to>
    <xdr:sp macro="" textlink="">
      <xdr:nvSpPr>
        <xdr:cNvPr id="2" name="TextBox 1"/>
        <xdr:cNvSpPr txBox="1"/>
      </xdr:nvSpPr>
      <xdr:spPr>
        <a:xfrm>
          <a:off x="0" y="762000"/>
          <a:ext cx="3314700" cy="11991975"/>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l-GR" sz="1200" u="sng"/>
            <a:t>ΔΕΙΚΤΗΣ ΠΟΙΟΤΗΤΑΣ:</a:t>
          </a:r>
          <a:r>
            <a:rPr lang="el-GR" sz="1200" u="sng" baseline="0"/>
            <a:t> </a:t>
          </a:r>
          <a:r>
            <a:rPr lang="en-US" sz="1200" b="1" u="sng" baseline="0"/>
            <a:t>H</a:t>
          </a:r>
          <a:r>
            <a:rPr lang="el-GR" sz="1200" b="1" u="sng" baseline="0"/>
            <a:t>0</a:t>
          </a:r>
          <a:r>
            <a:rPr lang="en-US" sz="1200" b="1" u="sng" baseline="0"/>
            <a:t>3</a:t>
          </a:r>
          <a:endParaRPr lang="el-GR" sz="1200" b="1" u="sng"/>
        </a:p>
        <a:p>
          <a:endParaRPr lang="el-GR" sz="1200"/>
        </a:p>
        <a:p>
          <a:r>
            <a:rPr lang="el-GR" sz="1200"/>
            <a:t>Μέσος χρόνος απόκρισης γραμμών υπηρεσιών εξυπηρέτησης τελικών χρηστών</a:t>
          </a:r>
          <a:endParaRPr lang="en-US" sz="1200"/>
        </a:p>
        <a:p>
          <a:endParaRPr lang="el-GR" sz="1200"/>
        </a:p>
        <a:p>
          <a:r>
            <a:rPr lang="el-GR" sz="1200" u="sng"/>
            <a:t>Οδηγίες συμπλήρωσης:</a:t>
          </a:r>
        </a:p>
        <a:p>
          <a:endParaRPr lang="el-GR" sz="1200"/>
        </a:p>
        <a:p>
          <a:r>
            <a:rPr lang="el-GR" sz="1200"/>
            <a:t>- Μην πραγματοποιείτε "Αποκοπή" ή "Διαγραφή" στα επεξεργάσιμα κελιά του φύλλου.</a:t>
          </a:r>
        </a:p>
        <a:p>
          <a:r>
            <a:rPr lang="el-GR" sz="1200"/>
            <a:t>- Η "Επικόλληση"</a:t>
          </a:r>
          <a:r>
            <a:rPr lang="el-GR" sz="1200" baseline="0"/>
            <a:t> επιτρέπεται.</a:t>
          </a:r>
          <a:endParaRPr lang="en-US" sz="1200" baseline="0"/>
        </a:p>
        <a:p>
          <a:r>
            <a:rPr lang="en-US" sz="1200" baseline="0"/>
            <a:t>- </a:t>
          </a:r>
          <a:r>
            <a:rPr lang="el-GR" sz="1200" baseline="0"/>
            <a:t>Φαίνονται μόνο οι αριθμοί </a:t>
          </a:r>
          <a:r>
            <a:rPr lang="en-US" sz="1200" baseline="0"/>
            <a:t>T</a:t>
          </a:r>
          <a:r>
            <a:rPr lang="el-GR" sz="1200" baseline="0"/>
            <a:t>ηλεφώνου από το φύλλο </a:t>
          </a:r>
          <a:r>
            <a:rPr lang="en-US" sz="1200" baseline="0"/>
            <a:t>H01.</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3314700</xdr:colOff>
      <xdr:row>2</xdr:row>
      <xdr:rowOff>2162175</xdr:rowOff>
    </xdr:to>
    <xdr:sp macro="" textlink="">
      <xdr:nvSpPr>
        <xdr:cNvPr id="3" name="TextBox 2"/>
        <xdr:cNvSpPr txBox="1"/>
      </xdr:nvSpPr>
      <xdr:spPr>
        <a:xfrm>
          <a:off x="0" y="581025"/>
          <a:ext cx="3314700" cy="2162175"/>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l-GR" sz="1200" u="sng"/>
            <a:t>ΔΕΙΚΤΗΣ ΠΟΙΟΤΗΤΑΣ:</a:t>
          </a:r>
          <a:r>
            <a:rPr lang="el-GR" sz="1200" u="sng" baseline="0"/>
            <a:t> </a:t>
          </a:r>
          <a:r>
            <a:rPr lang="en-US" sz="1200" b="1" u="sng" baseline="0"/>
            <a:t>H</a:t>
          </a:r>
          <a:r>
            <a:rPr lang="el-GR" sz="1200" b="1" u="sng" baseline="0"/>
            <a:t>0</a:t>
          </a:r>
          <a:r>
            <a:rPr lang="en-US" sz="1200" b="1" u="sng" baseline="0"/>
            <a:t>4</a:t>
          </a:r>
          <a:endParaRPr lang="el-GR" sz="1200" b="1" u="sng"/>
        </a:p>
        <a:p>
          <a:endParaRPr lang="el-GR" sz="1200"/>
        </a:p>
        <a:p>
          <a:r>
            <a:rPr lang="el-GR" sz="1200"/>
            <a:t>Ποσοστό εξυπηρέτησης παραπόνων τελικών χρηστών</a:t>
          </a:r>
          <a:endParaRPr lang="en-US" sz="1200"/>
        </a:p>
        <a:p>
          <a:endParaRPr lang="el-GR" sz="1200"/>
        </a:p>
        <a:p>
          <a:r>
            <a:rPr lang="el-GR" sz="1200" u="sng"/>
            <a:t>Οδηγίες συμπλήρωσης:</a:t>
          </a:r>
        </a:p>
        <a:p>
          <a:endParaRPr lang="el-GR" sz="1200"/>
        </a:p>
        <a:p>
          <a:r>
            <a:rPr lang="el-GR" sz="1200"/>
            <a:t>- Μην πραγματοποιείτε "Αποκοπή" ή "Διαγραφή" στα επεξεργάσιμα κελιά του φύλλου.</a:t>
          </a:r>
        </a:p>
        <a:p>
          <a:r>
            <a:rPr lang="el-GR" sz="1200"/>
            <a:t>- Η "Επικόλληση"</a:t>
          </a:r>
          <a:r>
            <a:rPr lang="el-GR" sz="1200" baseline="0"/>
            <a:t> επιτρέπεται.</a:t>
          </a:r>
          <a:endParaRPr lang="en-US" sz="1200" baseline="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3314700</xdr:colOff>
      <xdr:row>2</xdr:row>
      <xdr:rowOff>2162175</xdr:rowOff>
    </xdr:to>
    <xdr:sp macro="" textlink="">
      <xdr:nvSpPr>
        <xdr:cNvPr id="2" name="TextBox 1"/>
        <xdr:cNvSpPr txBox="1"/>
      </xdr:nvSpPr>
      <xdr:spPr>
        <a:xfrm>
          <a:off x="0" y="781050"/>
          <a:ext cx="3314700" cy="2162175"/>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l-GR" sz="1200" u="sng"/>
            <a:t>ΔΕΙΚΤΗΣ ΠΟΙΟΤΗΤΑΣ:</a:t>
          </a:r>
          <a:r>
            <a:rPr lang="el-GR" sz="1200" u="sng" baseline="0"/>
            <a:t> </a:t>
          </a:r>
          <a:r>
            <a:rPr lang="en-US" sz="1200" b="1" u="sng" baseline="0"/>
            <a:t>H</a:t>
          </a:r>
          <a:r>
            <a:rPr lang="el-GR" sz="1200" b="1" u="sng" baseline="0"/>
            <a:t>0</a:t>
          </a:r>
          <a:r>
            <a:rPr lang="en-US" sz="1200" b="1" u="sng" baseline="0"/>
            <a:t>5</a:t>
          </a:r>
          <a:endParaRPr lang="el-GR" sz="1200" b="1" u="sng"/>
        </a:p>
        <a:p>
          <a:endParaRPr lang="el-GR" sz="1200"/>
        </a:p>
        <a:p>
          <a:r>
            <a:rPr lang="el-GR" sz="1200"/>
            <a:t>Ποσοστό παραπόνων ορθότητας λογαριασμού</a:t>
          </a:r>
          <a:endParaRPr lang="en-US" sz="1200"/>
        </a:p>
        <a:p>
          <a:endParaRPr lang="el-GR" sz="1200"/>
        </a:p>
        <a:p>
          <a:r>
            <a:rPr lang="el-GR" sz="1200" u="sng"/>
            <a:t>Οδηγίες συμπλήρωσης:</a:t>
          </a:r>
        </a:p>
        <a:p>
          <a:endParaRPr lang="el-GR" sz="1200"/>
        </a:p>
        <a:p>
          <a:r>
            <a:rPr lang="el-GR" sz="1200"/>
            <a:t>- Μην πραγματοποιείτε "Αποκοπή" ή "Διαγραφή" στα επεξεργάσιμα κελιά του φύλλου.</a:t>
          </a:r>
        </a:p>
        <a:p>
          <a:r>
            <a:rPr lang="el-GR" sz="1200"/>
            <a:t>- Η "Επικόλληση"</a:t>
          </a:r>
          <a:r>
            <a:rPr lang="el-GR" sz="1200" baseline="0"/>
            <a:t> επιτρέπεται.</a:t>
          </a:r>
          <a:endParaRPr lang="en-US" sz="1200" baseline="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C000"/>
  </sheetPr>
  <dimension ref="A1:E18"/>
  <sheetViews>
    <sheetView workbookViewId="0">
      <selection activeCell="C8" sqref="C8"/>
    </sheetView>
  </sheetViews>
  <sheetFormatPr defaultColWidth="0" defaultRowHeight="15" zeroHeight="1" x14ac:dyDescent="0.25"/>
  <cols>
    <col min="1" max="1" width="41" style="41" customWidth="1"/>
    <col min="2" max="2" width="14.85546875" style="41" customWidth="1"/>
    <col min="3" max="3" width="58.7109375" style="41" customWidth="1"/>
    <col min="4" max="4" width="19.42578125" style="41" hidden="1" customWidth="1"/>
    <col min="5" max="5" width="0" style="41" hidden="1" customWidth="1"/>
    <col min="6" max="16384" width="9.140625" style="41" hidden="1"/>
  </cols>
  <sheetData>
    <row r="1" spans="1:5" x14ac:dyDescent="0.25">
      <c r="A1" s="44"/>
      <c r="B1" s="44"/>
      <c r="C1" s="14" t="s">
        <v>82</v>
      </c>
    </row>
    <row r="2" spans="1:5" ht="22.5" customHeight="1" x14ac:dyDescent="0.25">
      <c r="A2" s="14" t="s">
        <v>8</v>
      </c>
      <c r="B2" s="14"/>
      <c r="C2" s="39" t="s">
        <v>85</v>
      </c>
    </row>
    <row r="3" spans="1:5" ht="24.75" customHeight="1" x14ac:dyDescent="0.25">
      <c r="A3" s="14" t="s">
        <v>64</v>
      </c>
      <c r="B3" s="14"/>
      <c r="C3" s="39"/>
    </row>
    <row r="4" spans="1:5" ht="22.5" hidden="1" customHeight="1" x14ac:dyDescent="0.25">
      <c r="A4" s="14" t="s">
        <v>8</v>
      </c>
      <c r="B4" s="14"/>
      <c r="C4" s="40" t="str">
        <f>IF(C2="",TEXT(C3,),C2)</f>
        <v>COSMOTE</v>
      </c>
    </row>
    <row r="5" spans="1:5" ht="22.5" customHeight="1" x14ac:dyDescent="0.25">
      <c r="A5" s="14" t="s">
        <v>0</v>
      </c>
      <c r="B5" s="14"/>
      <c r="C5" s="39" t="s">
        <v>1</v>
      </c>
    </row>
    <row r="6" spans="1:5" ht="22.5" customHeight="1" x14ac:dyDescent="0.25">
      <c r="A6" s="14" t="s">
        <v>26</v>
      </c>
      <c r="B6" s="14"/>
      <c r="C6" s="53">
        <v>2018</v>
      </c>
    </row>
    <row r="7" spans="1:5" ht="22.5" customHeight="1" x14ac:dyDescent="0.25">
      <c r="A7" s="14" t="s">
        <v>34</v>
      </c>
      <c r="B7" s="14"/>
      <c r="C7" s="71">
        <v>43282</v>
      </c>
    </row>
    <row r="8" spans="1:5" ht="22.5" customHeight="1" x14ac:dyDescent="0.25">
      <c r="A8" s="14" t="s">
        <v>35</v>
      </c>
      <c r="B8" s="14"/>
      <c r="C8" s="71">
        <v>43465</v>
      </c>
    </row>
    <row r="9" spans="1:5" ht="67.5" customHeight="1" x14ac:dyDescent="0.25">
      <c r="A9" s="14" t="s">
        <v>11</v>
      </c>
      <c r="B9" s="14"/>
      <c r="C9" s="72"/>
    </row>
    <row r="10" spans="1:5" x14ac:dyDescent="0.25"/>
    <row r="11" spans="1:5" ht="15.75" thickBot="1" x14ac:dyDescent="0.3"/>
    <row r="12" spans="1:5" ht="31.5" customHeight="1" thickBot="1" x14ac:dyDescent="0.3">
      <c r="A12" s="15" t="s">
        <v>83</v>
      </c>
      <c r="B12" s="16"/>
      <c r="C12" s="18" t="str">
        <f>IF(OR(C5="",C4="",C6="",C7="",C8=""),"ΤΑ ΣΤΟΙΧΕΙΑ ΔΕΝ ΕΙΝΑΙ ΠΛΗΡΗ","ΤΑ ΣΤΟΙΧΕΙΑ ΕΙΝΑΙ ΠΛΗΡΗ")</f>
        <v>ΤΑ ΣΤΟΙΧΕΙΑ ΕΙΝΑΙ ΠΛΗΡΗ</v>
      </c>
      <c r="E12" s="42"/>
    </row>
    <row r="13" spans="1:5" ht="31.5" customHeight="1" thickBot="1" x14ac:dyDescent="0.3">
      <c r="A13" s="45"/>
      <c r="B13" s="17" t="s">
        <v>36</v>
      </c>
      <c r="C13" s="18" t="str">
        <f>CONCATENATE(IF($B$14="ΝΑΙ",COUNTIF('H01'!P:P,"ΣΦΑΛΜΑ"),0)+IF(B15="ΝΑΙ",COUNTIF('H02'!M:M,"ΣΦΑΛΜΑ"),0)+COUNTIF('H03'!F:F,"ΣΦΑΛΜΑ")+COUNTIF('H04'!J:J,"ΣΦΑΛΜΑ")+COUNTIF('H05'!J:J,"ΣΦΑΛΜΑ")," ΣΦΑΛΜΑΤΑ")</f>
        <v>0 ΣΦΑΛΜΑΤΑ</v>
      </c>
    </row>
    <row r="14" spans="1:5" ht="15.75" thickBot="1" x14ac:dyDescent="0.3">
      <c r="A14" s="15" t="s">
        <v>59</v>
      </c>
      <c r="B14" s="73" t="s">
        <v>37</v>
      </c>
      <c r="C14" s="18" t="str">
        <f>IF(B14="ΟΧΙ","",IF(COUNTIF('H01'!P:P,"ΣΦΑΛΜΑ")=0,"ΤΑ ΣΤΟΙΧΕΙΑ ΕΙΝΑΙ ΟΡΘΑ","ΥΠΑΡΧΟΥΝ ΛΑΘΗ"))</f>
        <v>ΤΑ ΣΤΟΙΧΕΙΑ ΕΙΝΑΙ ΟΡΘΑ</v>
      </c>
      <c r="D14" s="43"/>
    </row>
    <row r="15" spans="1:5" ht="15.75" thickBot="1" x14ac:dyDescent="0.3">
      <c r="A15" s="15" t="s">
        <v>60</v>
      </c>
      <c r="B15" s="73" t="s">
        <v>37</v>
      </c>
      <c r="C15" s="18" t="str">
        <f>IF(B15="ΟΧΙ","",IF(COUNTIF('H02'!M:M,"ΣΦΑΛΜΑ")=0,"ΤΑ ΣΤΟΙΧΕΙΑ ΕΙΝΑΙ ΟΡΘΑ","ΥΠΑΡΧΟΥΝ ΛΑΘΗ"))</f>
        <v>ΤΑ ΣΤΟΙΧΕΙΑ ΕΙΝΑΙ ΟΡΘΑ</v>
      </c>
    </row>
    <row r="16" spans="1:5" ht="15.75" thickBot="1" x14ac:dyDescent="0.3">
      <c r="A16" s="15" t="s">
        <v>61</v>
      </c>
      <c r="B16" s="73" t="s">
        <v>37</v>
      </c>
      <c r="C16" s="18" t="str">
        <f>IF(B16="ΟΧΙ","",IF(COUNTIF('H03'!N:N,"ΣΦΑΛΜΑ")=0,"ΤΑ ΣΤΟΙΧΕΙΑ ΕΙΝΑΙ ΟΡΘΑ","ΥΠΑΡΧΟΥΝ ΛΑΘΗ"))</f>
        <v>ΤΑ ΣΤΟΙΧΕΙΑ ΕΙΝΑΙ ΟΡΘΑ</v>
      </c>
    </row>
    <row r="17" spans="1:3" ht="15.75" thickBot="1" x14ac:dyDescent="0.3">
      <c r="A17" s="15" t="s">
        <v>62</v>
      </c>
      <c r="B17" s="73" t="s">
        <v>37</v>
      </c>
      <c r="C17" s="18" t="str">
        <f>IF(B17="ΟΧΙ","",IF(COUNTIF('H04'!J3,"ΣΦΑΛΜΑ")=0,"ΤΑ ΣΤΟΙΧΕΙΑ ΕΙΝΑΙ ΟΡΘΑ","ΥΠΑΡΧΟΥΝ ΛΑΘΗ"))</f>
        <v>ΤΑ ΣΤΟΙΧΕΙΑ ΕΙΝΑΙ ΟΡΘΑ</v>
      </c>
    </row>
    <row r="18" spans="1:3" ht="15.75" thickBot="1" x14ac:dyDescent="0.3">
      <c r="A18" s="15" t="s">
        <v>63</v>
      </c>
      <c r="B18" s="73" t="s">
        <v>37</v>
      </c>
      <c r="C18" s="18" t="str">
        <f>IF(B18="ΟΧΙ","",IF(COUNTIF('H05'!J3,"ΣΦΑΛΜΑ")=0,"ΤΑ ΣΤΟΙΧΕΙΑ ΕΙΝΑΙ ΟΡΘΑ","ΥΠΑΡΧΟΥΝ ΛΑΘΗ"))</f>
        <v>ΤΑ ΣΤΟΙΧΕΙΑ ΕΙΝΑΙ ΟΡΘΑ</v>
      </c>
    </row>
  </sheetData>
  <sheetProtection algorithmName="SHA-512" hashValue="RchbRwmDI0BsKcISaFfDFpjF+t3p8mPXx4pF6LENkkDSRhogQ48tldtBHHtYCoMCQNr6fHqnWhAWEKKNdKj0Dw==" saltValue="D7n2vFg9kX6tc/WMLOxiaQ==" spinCount="100000" sheet="1" objects="1" scenarios="1" selectLockedCells="1"/>
  <conditionalFormatting sqref="C12:C13">
    <cfRule type="cellIs" dxfId="20" priority="17" operator="equal">
      <formula>"ΤΑ ΣΤΟΙΧΕΙΑ ΕΙΝΑΙ ΠΛΗΡΗ"</formula>
    </cfRule>
    <cfRule type="cellIs" dxfId="19" priority="18" operator="equal">
      <formula>"ΤΑ ΣΤΟΙΧΕΙΑ ΔΕΝ ΕΙΝΑΙ ΠΛΗΡΗ"</formula>
    </cfRule>
  </conditionalFormatting>
  <conditionalFormatting sqref="C14">
    <cfRule type="cellIs" dxfId="18" priority="15" operator="equal">
      <formula>"ΤΑ ΣΤΟΙΧΕΙΑ ΕΙΝΑΙ ΟΡΘΑ"</formula>
    </cfRule>
    <cfRule type="cellIs" dxfId="17" priority="16" operator="equal">
      <formula>"ΥΠΑΡΧΟΥΝ ΛΑΘΗ"</formula>
    </cfRule>
  </conditionalFormatting>
  <conditionalFormatting sqref="C15">
    <cfRule type="cellIs" dxfId="16" priority="13" operator="equal">
      <formula>"ΤΑ ΣΤΟΙΧΕΙΑ ΕΙΝΑΙ ΟΡΘΑ"</formula>
    </cfRule>
    <cfRule type="cellIs" dxfId="15" priority="14" operator="equal">
      <formula>"ΥΠΑΡΧΟΥΝ ΛΑΘΗ"</formula>
    </cfRule>
  </conditionalFormatting>
  <conditionalFormatting sqref="C16">
    <cfRule type="cellIs" dxfId="14" priority="11" operator="equal">
      <formula>"ΤΑ ΣΤΟΙΧΕΙΑ ΕΙΝΑΙ ΟΡΘΑ"</formula>
    </cfRule>
    <cfRule type="cellIs" dxfId="13" priority="12" operator="equal">
      <formula>"ΥΠΑΡΧΟΥΝ ΛΑΘΗ"</formula>
    </cfRule>
  </conditionalFormatting>
  <conditionalFormatting sqref="C17">
    <cfRule type="cellIs" dxfId="12" priority="9" operator="equal">
      <formula>"ΤΑ ΣΤΟΙΧΕΙΑ ΕΙΝΑΙ ΟΡΘΑ"</formula>
    </cfRule>
    <cfRule type="cellIs" dxfId="11" priority="10" operator="equal">
      <formula>"ΥΠΑΡΧΟΥΝ ΛΑΘΗ"</formula>
    </cfRule>
  </conditionalFormatting>
  <conditionalFormatting sqref="C18">
    <cfRule type="cellIs" dxfId="10" priority="7" operator="equal">
      <formula>"ΤΑ ΣΤΟΙΧΕΙΑ ΕΙΝΑΙ ΟΡΘΑ"</formula>
    </cfRule>
    <cfRule type="cellIs" dxfId="9" priority="8" operator="equal">
      <formula>"ΥΠΑΡΧΟΥΝ ΛΑΘΗ"</formula>
    </cfRule>
  </conditionalFormatting>
  <dataValidations count="4">
    <dataValidation type="list" allowBlank="1" showInputMessage="1" showErrorMessage="1" sqref="B14:B18">
      <formula1>Include</formula1>
    </dataValidation>
    <dataValidation type="whole" allowBlank="1" showInputMessage="1" showErrorMessage="1" sqref="C6">
      <formula1>1990</formula1>
      <formula2>2030</formula2>
    </dataValidation>
    <dataValidation type="list" allowBlank="1" showInputMessage="1" showErrorMessage="1" sqref="C5">
      <formula1>Period</formula1>
    </dataValidation>
    <dataValidation type="list" allowBlank="1" showInputMessage="1" showErrorMessage="1" sqref="C2">
      <formula1>Operators.</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00B0F0"/>
  </sheetPr>
  <dimension ref="A1:W32"/>
  <sheetViews>
    <sheetView topLeftCell="A2" zoomScale="80" zoomScaleNormal="80" workbookViewId="0">
      <selection activeCell="L3" sqref="L3"/>
    </sheetView>
  </sheetViews>
  <sheetFormatPr defaultColWidth="0" defaultRowHeight="15" zeroHeight="1" x14ac:dyDescent="0.25"/>
  <cols>
    <col min="1" max="1" width="50" style="41" customWidth="1"/>
    <col min="2" max="2" width="23" style="41" hidden="1" customWidth="1"/>
    <col min="3" max="3" width="22.42578125" style="41" bestFit="1" customWidth="1"/>
    <col min="4" max="6" width="23" style="41" hidden="1" customWidth="1"/>
    <col min="7" max="7" width="30.42578125" style="41" customWidth="1"/>
    <col min="8" max="8" width="24.85546875" style="41" customWidth="1"/>
    <col min="9" max="9" width="39.28515625" style="41" hidden="1" customWidth="1"/>
    <col min="10" max="10" width="22.42578125" style="41" customWidth="1"/>
    <col min="11" max="11" width="31.140625" style="41" customWidth="1"/>
    <col min="12" max="12" width="39.5703125" style="46" customWidth="1"/>
    <col min="13" max="13" width="23.28515625" style="46" customWidth="1"/>
    <col min="14" max="14" width="45" style="41" customWidth="1"/>
    <col min="15" max="15" width="7.140625" style="41" customWidth="1"/>
    <col min="16" max="16" width="13.140625" style="41" customWidth="1"/>
    <col min="17" max="17" width="75.140625" style="41" customWidth="1"/>
    <col min="18" max="16384" width="9.140625" style="41" hidden="1"/>
  </cols>
  <sheetData>
    <row r="1" spans="1:23" ht="15.75" hidden="1" thickBot="1" x14ac:dyDescent="0.3">
      <c r="A1" s="22" t="s">
        <v>44</v>
      </c>
      <c r="B1" s="22" t="s">
        <v>45</v>
      </c>
      <c r="C1" s="22" t="s">
        <v>51</v>
      </c>
      <c r="D1" s="13" t="s">
        <v>78</v>
      </c>
      <c r="E1" s="13" t="s">
        <v>79</v>
      </c>
      <c r="F1" s="13" t="s">
        <v>46</v>
      </c>
      <c r="G1" s="35" t="s">
        <v>49</v>
      </c>
      <c r="H1" s="35" t="s">
        <v>49</v>
      </c>
      <c r="I1" s="35" t="s">
        <v>47</v>
      </c>
      <c r="J1" s="35" t="s">
        <v>52</v>
      </c>
      <c r="K1" s="35" t="s">
        <v>53</v>
      </c>
      <c r="L1" s="36" t="s">
        <v>54</v>
      </c>
      <c r="M1" s="36" t="s">
        <v>55</v>
      </c>
      <c r="N1" s="35" t="s">
        <v>50</v>
      </c>
      <c r="P1" s="22" t="s">
        <v>49</v>
      </c>
      <c r="Q1" s="22" t="s">
        <v>49</v>
      </c>
    </row>
    <row r="2" spans="1:23" ht="69" customHeight="1" thickBot="1" x14ac:dyDescent="0.3">
      <c r="A2" s="2" t="s">
        <v>12</v>
      </c>
      <c r="B2" s="3" t="s">
        <v>8</v>
      </c>
      <c r="C2" s="3" t="s">
        <v>68</v>
      </c>
      <c r="D2" s="25"/>
      <c r="E2" s="25"/>
      <c r="F2" s="25" t="s">
        <v>80</v>
      </c>
      <c r="G2" s="3" t="s">
        <v>81</v>
      </c>
      <c r="H2" s="3" t="s">
        <v>65</v>
      </c>
      <c r="I2" s="3" t="s">
        <v>15</v>
      </c>
      <c r="J2" s="3" t="s">
        <v>13</v>
      </c>
      <c r="K2" s="3" t="s">
        <v>18</v>
      </c>
      <c r="L2" s="25" t="s">
        <v>22</v>
      </c>
      <c r="M2" s="34" t="s">
        <v>42</v>
      </c>
      <c r="N2" s="10" t="s">
        <v>11</v>
      </c>
      <c r="P2" s="29" t="s">
        <v>39</v>
      </c>
      <c r="Q2" s="29" t="s">
        <v>66</v>
      </c>
    </row>
    <row r="3" spans="1:23" ht="210.75" thickTop="1" x14ac:dyDescent="0.25">
      <c r="A3" s="9" t="s">
        <v>23</v>
      </c>
      <c r="B3" s="8" t="str">
        <f>ΓΕΝΙΚΑ!C4</f>
        <v>COSMOTE</v>
      </c>
      <c r="C3" s="75">
        <v>43466</v>
      </c>
      <c r="D3" s="92">
        <f>IF(P3="",IF(ΓΕΝΙΚΑ!$B$14="ΝΑΙ",15300,""),"")</f>
        <v>15300</v>
      </c>
      <c r="E3" s="31" t="str">
        <f>IF(ΓΕΝΙΚΑ!$B$14="ΝΑΙ","ΠΑΝΕΛΛΑΔΙΚΑ","")</f>
        <v>ΠΑΝΕΛΛΑΔΙΚΑ</v>
      </c>
      <c r="F3" s="93" t="s">
        <v>43</v>
      </c>
      <c r="G3" s="50" t="s">
        <v>16</v>
      </c>
      <c r="H3" s="76"/>
      <c r="I3" s="19" t="str">
        <f>IF(G3="","",IF(G3="Άλλη",H3,G3))</f>
        <v>Λήψη παραγγελιών ή/και παροχή πληροφοριών/βοήθειας</v>
      </c>
      <c r="J3" s="102" t="s">
        <v>75</v>
      </c>
      <c r="K3" s="112">
        <v>13838</v>
      </c>
      <c r="L3" s="105" t="s">
        <v>96</v>
      </c>
      <c r="M3" s="97" t="s">
        <v>90</v>
      </c>
      <c r="N3" s="95" t="s">
        <v>94</v>
      </c>
      <c r="P3" s="48" t="str">
        <f>IF(Q3="","","ΣΦΑΛΜΑ")</f>
        <v/>
      </c>
      <c r="Q3" s="67" t="str">
        <f t="shared" ref="Q3:Q10" si="0">IF(G3="","",CONCATENATE(IF(AND(FALSE,W3&lt;&gt;0),"Σφάλμα ημερομηνίας",""),IF(I3="","    |   Πρέπει να επιλεγεί υπηρεσία",""),IF(J3="","   |   Πρέπει να επιλεγεί μέσο",""),IF(K3="","   |   Πρέπει να αναγραφούν τα στοιχεία μέσου",""),IF(L3="","   |   Πρέπει να αναγραφεί η χρέωση του μέσου",""),IF(M3="","   |   Πρέπει να αναγραφεί ωράριο λειτουργίας",""), IF(AND(ISNUMBER(K3)=FALSE,OR(J3="Τηλέφωνο",J3="Fax")),"  |  Τα στοιχεία μέσου (αριθμός τηλεφώνου ή fax) πρέπει να είναι αριθμός","")))</f>
        <v/>
      </c>
      <c r="R3" s="41" t="str">
        <f>TEXT($C$3,"ηη/ΜΜ/εεεε")</f>
        <v>01/01/2019</v>
      </c>
      <c r="S3" s="41">
        <f>VALUE(LEFT(R3,2))</f>
        <v>1</v>
      </c>
      <c r="T3" s="41">
        <f>VALUE(MID(R3,4,2))</f>
        <v>1</v>
      </c>
      <c r="U3" s="41">
        <f>VALUE(RIGHT(R3,4))</f>
        <v>2019</v>
      </c>
      <c r="V3" s="41">
        <f>IF(LEN((R3)=10),0,1)+IF(AND(S3&gt;0,S3&lt;32),0,1)+IF(AND(T3&gt;0,T3&lt;13),0,1)+IF(AND(U3&gt;2000,U3&lt;2030),0,1)</f>
        <v>0</v>
      </c>
      <c r="W3" s="41">
        <f>IF(ISERR(V3),1,V3)</f>
        <v>0</v>
      </c>
    </row>
    <row r="4" spans="1:23" ht="105" customHeight="1" x14ac:dyDescent="0.25">
      <c r="A4" s="5" t="str">
        <f t="shared" ref="A4:C32" si="1">A$3</f>
        <v>H01</v>
      </c>
      <c r="B4" s="4" t="str">
        <f t="shared" si="1"/>
        <v>COSMOTE</v>
      </c>
      <c r="C4" s="4">
        <f>C$3</f>
        <v>43466</v>
      </c>
      <c r="D4" s="92">
        <f>IF(AND(G4&lt;&gt;"",P4=""),IF(ΓΕΝΙΚΑ!$B$14="ΝΑΙ",15300,""),"")</f>
        <v>15300</v>
      </c>
      <c r="E4" s="31" t="str">
        <f>IF(ΓΕΝΙΚΑ!$B$14="ΝΑΙ","ΠΑΝΕΛΛΑΔΙΚΑ","")</f>
        <v>ΠΑΝΕΛΛΑΔΙΚΑ</v>
      </c>
      <c r="F4" s="94" t="s">
        <v>43</v>
      </c>
      <c r="G4" s="51" t="s">
        <v>16</v>
      </c>
      <c r="H4" s="77"/>
      <c r="I4" s="19" t="str">
        <f>IF(G4="","",IF(G4="Άλλη",H4,G4))</f>
        <v>Λήψη παραγγελιών ή/και παροχή πληροφοριών/βοήθειας</v>
      </c>
      <c r="J4" s="103" t="s">
        <v>75</v>
      </c>
      <c r="K4" s="113">
        <v>13839</v>
      </c>
      <c r="L4" s="100" t="s">
        <v>97</v>
      </c>
      <c r="M4" s="106" t="s">
        <v>90</v>
      </c>
      <c r="N4" s="87" t="str">
        <f>N$3</f>
        <v>13838: Εξυπηρέτηση Οικιακών Πελατών &amp; Καρτοκινητής (λήψη παραγγελιών, βλαβοληψία, παροχή πληροφοριών/βοήθειας)
13839: Εξυπηρέτηση Εταιρικών Πελατών (λήψη παραγγελιών, βλαβοληψία, παροχή πληροφοριών/βοήιθειας)
1255: Εξυπηρέτηση Ευρυζωνικών Υπηρεσιών (ADSL) (παροχή πληροφοριών)
1250: Υπηρεσία Γενικών Πληροφοριών COSMOTE και Αναγγελία Βλαβών
1299: Εξυπηρέτηση Πελατών Frog (λήψη παραγγελιών, βλαβοληψία, παροχή πληροφοριών/βοήθειας)
1290: Βλαβοληψία Frog</v>
      </c>
      <c r="P4" s="48" t="str">
        <f t="shared" ref="P4:P32" si="2">IF(Q4="","","ΣΦΑΛΜΑ")</f>
        <v/>
      </c>
      <c r="Q4" s="67" t="str">
        <f t="shared" si="0"/>
        <v/>
      </c>
      <c r="R4" s="41" t="str">
        <f t="shared" ref="R4:R32" si="3">TEXT($C$3,"ηη/ΜΜ/εεεε")</f>
        <v>01/01/2019</v>
      </c>
      <c r="S4" s="41">
        <f t="shared" ref="S4:S32" si="4">VALUE(LEFT(R4,2))</f>
        <v>1</v>
      </c>
      <c r="T4" s="41">
        <f t="shared" ref="T4:T32" si="5">VALUE(MID(R4,4,2))</f>
        <v>1</v>
      </c>
      <c r="U4" s="41">
        <f t="shared" ref="U4:U32" si="6">VALUE(RIGHT(R4,4))</f>
        <v>2019</v>
      </c>
      <c r="V4" s="41">
        <f>IF(LEN((R4)=10),0,1)+IF(AND(S4&gt;0,S4&lt;32),0,1)+IF(AND(T4&gt;0,T4&lt;13),0,1)+IF(AND(U4&gt;2000,U4&lt;2030),0,1)</f>
        <v>0</v>
      </c>
      <c r="W4" s="41">
        <f>IF(ISERR(V4),1,V4)</f>
        <v>0</v>
      </c>
    </row>
    <row r="5" spans="1:23" ht="181.5" customHeight="1" x14ac:dyDescent="0.25">
      <c r="A5" s="5" t="str">
        <f t="shared" si="1"/>
        <v>H01</v>
      </c>
      <c r="B5" s="4" t="str">
        <f t="shared" si="1"/>
        <v>COSMOTE</v>
      </c>
      <c r="C5" s="4">
        <f>C$3</f>
        <v>43466</v>
      </c>
      <c r="D5" s="92">
        <f>IF(AND(G5&lt;&gt;"",P5=""),IF(ΓΕΝΙΚΑ!$B$14="ΝΑΙ",15300,""),"")</f>
        <v>15300</v>
      </c>
      <c r="E5" s="31" t="str">
        <f>IF(ΓΕΝΙΚΑ!$B$14="ΝΑΙ","ΠΑΝΕΛΛΑΔΙΚΑ","")</f>
        <v>ΠΑΝΕΛΛΑΔΙΚΑ</v>
      </c>
      <c r="F5" s="94" t="s">
        <v>43</v>
      </c>
      <c r="G5" s="51" t="s">
        <v>16</v>
      </c>
      <c r="H5" s="77"/>
      <c r="I5" s="19" t="str">
        <f t="shared" ref="I5:I31" si="7">IF(G5="","",IF(G5="Άλλη",H5,G5))</f>
        <v>Λήψη παραγγελιών ή/και παροχή πληροφοριών/βοήθειας</v>
      </c>
      <c r="J5" s="103" t="s">
        <v>75</v>
      </c>
      <c r="K5" s="113">
        <v>1255</v>
      </c>
      <c r="L5" s="100" t="s">
        <v>95</v>
      </c>
      <c r="M5" s="106" t="s">
        <v>90</v>
      </c>
      <c r="N5" s="87" t="str">
        <f t="shared" ref="N5:N32" si="8">N$3</f>
        <v>13838: Εξυπηρέτηση Οικιακών Πελατών &amp; Καρτοκινητής (λήψη παραγγελιών, βλαβοληψία, παροχή πληροφοριών/βοήθειας)
13839: Εξυπηρέτηση Εταιρικών Πελατών (λήψη παραγγελιών, βλαβοληψία, παροχή πληροφοριών/βοήιθειας)
1255: Εξυπηρέτηση Ευρυζωνικών Υπηρεσιών (ADSL) (παροχή πληροφοριών)
1250: Υπηρεσία Γενικών Πληροφοριών COSMOTE και Αναγγελία Βλαβών
1299: Εξυπηρέτηση Πελατών Frog (λήψη παραγγελιών, βλαβοληψία, παροχή πληροφοριών/βοήθειας)
1290: Βλαβοληψία Frog</v>
      </c>
      <c r="P5" s="48" t="str">
        <f t="shared" si="2"/>
        <v/>
      </c>
      <c r="Q5" s="67" t="str">
        <f t="shared" si="0"/>
        <v/>
      </c>
      <c r="R5" s="41" t="str">
        <f t="shared" si="3"/>
        <v>01/01/2019</v>
      </c>
      <c r="S5" s="41">
        <f t="shared" si="4"/>
        <v>1</v>
      </c>
      <c r="T5" s="41">
        <f t="shared" si="5"/>
        <v>1</v>
      </c>
      <c r="U5" s="41">
        <f t="shared" si="6"/>
        <v>2019</v>
      </c>
      <c r="V5" s="41">
        <f t="shared" ref="V5:V32" si="9">IF(LEN((R5)=10),0,1)+IF(AND(S5&gt;0,S5&lt;32),0,1)+IF(AND(T5&gt;0,T5&lt;13),0,1)+IF(AND(U5&gt;2000,U5&lt;2030),0,1)</f>
        <v>0</v>
      </c>
      <c r="W5" s="41">
        <f t="shared" ref="W5:W32" si="10">IF(ISERR(V5),1,V5)</f>
        <v>0</v>
      </c>
    </row>
    <row r="6" spans="1:23" ht="36" customHeight="1" x14ac:dyDescent="0.25">
      <c r="A6" s="5" t="str">
        <f t="shared" si="1"/>
        <v>H01</v>
      </c>
      <c r="B6" s="4" t="str">
        <f t="shared" si="1"/>
        <v>COSMOTE</v>
      </c>
      <c r="C6" s="4">
        <f>C$3</f>
        <v>43466</v>
      </c>
      <c r="D6" s="92">
        <f>IF(AND(G6&lt;&gt;"",P6=""),IF(ΓΕΝΙΚΑ!$B$14="ΝΑΙ",15300,""),"")</f>
        <v>15300</v>
      </c>
      <c r="E6" s="31" t="str">
        <f>IF(ΓΕΝΙΚΑ!$B$14="ΝΑΙ","ΠΑΝΕΛΛΑΔΙΚΑ","")</f>
        <v>ΠΑΝΕΛΛΑΔΙΚΑ</v>
      </c>
      <c r="F6" s="94" t="s">
        <v>43</v>
      </c>
      <c r="G6" s="51" t="s">
        <v>16</v>
      </c>
      <c r="H6" s="77"/>
      <c r="I6" s="19" t="str">
        <f t="shared" si="7"/>
        <v>Λήψη παραγγελιών ή/και παροχή πληροφοριών/βοήθειας</v>
      </c>
      <c r="J6" s="103" t="s">
        <v>75</v>
      </c>
      <c r="K6" s="113">
        <v>1250</v>
      </c>
      <c r="L6" s="100" t="s">
        <v>91</v>
      </c>
      <c r="M6" s="106" t="s">
        <v>90</v>
      </c>
      <c r="N6" s="87" t="str">
        <f t="shared" si="8"/>
        <v>13838: Εξυπηρέτηση Οικιακών Πελατών &amp; Καρτοκινητής (λήψη παραγγελιών, βλαβοληψία, παροχή πληροφοριών/βοήθειας)
13839: Εξυπηρέτηση Εταιρικών Πελατών (λήψη παραγγελιών, βλαβοληψία, παροχή πληροφοριών/βοήιθειας)
1255: Εξυπηρέτηση Ευρυζωνικών Υπηρεσιών (ADSL) (παροχή πληροφοριών)
1250: Υπηρεσία Γενικών Πληροφοριών COSMOTE και Αναγγελία Βλαβών
1299: Εξυπηρέτηση Πελατών Frog (λήψη παραγγελιών, βλαβοληψία, παροχή πληροφοριών/βοήθειας)
1290: Βλαβοληψία Frog</v>
      </c>
      <c r="P6" s="48" t="str">
        <f t="shared" si="2"/>
        <v/>
      </c>
      <c r="Q6" s="67" t="str">
        <f t="shared" si="0"/>
        <v/>
      </c>
      <c r="R6" s="41" t="str">
        <f t="shared" si="3"/>
        <v>01/01/2019</v>
      </c>
      <c r="S6" s="41">
        <f t="shared" si="4"/>
        <v>1</v>
      </c>
      <c r="T6" s="41">
        <f t="shared" si="5"/>
        <v>1</v>
      </c>
      <c r="U6" s="41">
        <f t="shared" si="6"/>
        <v>2019</v>
      </c>
      <c r="V6" s="41">
        <f t="shared" si="9"/>
        <v>0</v>
      </c>
      <c r="W6" s="41">
        <f t="shared" si="10"/>
        <v>0</v>
      </c>
    </row>
    <row r="7" spans="1:23" ht="33" customHeight="1" x14ac:dyDescent="0.25">
      <c r="A7" s="5" t="str">
        <f t="shared" si="1"/>
        <v>H01</v>
      </c>
      <c r="B7" s="4" t="str">
        <f t="shared" si="1"/>
        <v>COSMOTE</v>
      </c>
      <c r="C7" s="4">
        <f t="shared" si="1"/>
        <v>43466</v>
      </c>
      <c r="D7" s="92">
        <f>IF(AND(G7&lt;&gt;"",P7=""),IF(ΓΕΝΙΚΑ!$B$14="ΝΑΙ",15300,""),"")</f>
        <v>15300</v>
      </c>
      <c r="E7" s="31" t="str">
        <f>IF(ΓΕΝΙΚΑ!$B$14="ΝΑΙ","ΠΑΝΕΛΛΑΔΙΚΑ","")</f>
        <v>ΠΑΝΕΛΛΑΔΙΚΑ</v>
      </c>
      <c r="F7" s="94" t="s">
        <v>43</v>
      </c>
      <c r="G7" s="51" t="s">
        <v>16</v>
      </c>
      <c r="H7" s="77"/>
      <c r="I7" s="19" t="str">
        <f t="shared" si="7"/>
        <v>Λήψη παραγγελιών ή/και παροχή πληροφοριών/βοήθειας</v>
      </c>
      <c r="J7" s="103" t="s">
        <v>75</v>
      </c>
      <c r="K7" s="113">
        <v>1299</v>
      </c>
      <c r="L7" s="105" t="s">
        <v>92</v>
      </c>
      <c r="M7" s="106" t="s">
        <v>90</v>
      </c>
      <c r="N7" s="87" t="str">
        <f t="shared" si="8"/>
        <v>13838: Εξυπηρέτηση Οικιακών Πελατών &amp; Καρτοκινητής (λήψη παραγγελιών, βλαβοληψία, παροχή πληροφοριών/βοήθειας)
13839: Εξυπηρέτηση Εταιρικών Πελατών (λήψη παραγγελιών, βλαβοληψία, παροχή πληροφοριών/βοήιθειας)
1255: Εξυπηρέτηση Ευρυζωνικών Υπηρεσιών (ADSL) (παροχή πληροφοριών)
1250: Υπηρεσία Γενικών Πληροφοριών COSMOTE και Αναγγελία Βλαβών
1299: Εξυπηρέτηση Πελατών Frog (λήψη παραγγελιών, βλαβοληψία, παροχή πληροφοριών/βοήθειας)
1290: Βλαβοληψία Frog</v>
      </c>
      <c r="P7" s="48" t="str">
        <f t="shared" si="2"/>
        <v/>
      </c>
      <c r="Q7" s="67" t="str">
        <f t="shared" si="0"/>
        <v/>
      </c>
      <c r="R7" s="41" t="str">
        <f t="shared" si="3"/>
        <v>01/01/2019</v>
      </c>
      <c r="S7" s="41">
        <f t="shared" si="4"/>
        <v>1</v>
      </c>
      <c r="T7" s="41">
        <f t="shared" si="5"/>
        <v>1</v>
      </c>
      <c r="U7" s="41">
        <f t="shared" si="6"/>
        <v>2019</v>
      </c>
      <c r="V7" s="41">
        <f t="shared" si="9"/>
        <v>0</v>
      </c>
      <c r="W7" s="41">
        <f t="shared" si="10"/>
        <v>0</v>
      </c>
    </row>
    <row r="8" spans="1:23" ht="27" customHeight="1" x14ac:dyDescent="0.25">
      <c r="A8" s="5" t="str">
        <f t="shared" si="1"/>
        <v>H01</v>
      </c>
      <c r="B8" s="4" t="str">
        <f t="shared" si="1"/>
        <v>COSMOTE</v>
      </c>
      <c r="C8" s="4">
        <f>C$3</f>
        <v>43466</v>
      </c>
      <c r="D8" s="92">
        <f>IF(AND(G8&lt;&gt;"",P8=""),IF(ΓΕΝΙΚΑ!$B$14="ΝΑΙ",15300,""),"")</f>
        <v>15300</v>
      </c>
      <c r="E8" s="31" t="str">
        <f>IF(ΓΕΝΙΚΑ!$B$14="ΝΑΙ","ΠΑΝΕΛΛΑΔΙΚΑ","")</f>
        <v>ΠΑΝΕΛΛΑΔΙΚΑ</v>
      </c>
      <c r="F8" s="94" t="s">
        <v>43</v>
      </c>
      <c r="G8" s="51" t="s">
        <v>17</v>
      </c>
      <c r="H8" s="77"/>
      <c r="I8" s="19" t="str">
        <f t="shared" si="7"/>
        <v>Βλαβοληψία</v>
      </c>
      <c r="J8" s="103" t="s">
        <v>75</v>
      </c>
      <c r="K8" s="113">
        <v>1290</v>
      </c>
      <c r="L8" s="100" t="s">
        <v>91</v>
      </c>
      <c r="M8" s="106" t="s">
        <v>90</v>
      </c>
      <c r="N8" s="87" t="str">
        <f t="shared" si="8"/>
        <v>13838: Εξυπηρέτηση Οικιακών Πελατών &amp; Καρτοκινητής (λήψη παραγγελιών, βλαβοληψία, παροχή πληροφοριών/βοήθειας)
13839: Εξυπηρέτηση Εταιρικών Πελατών (λήψη παραγγελιών, βλαβοληψία, παροχή πληροφοριών/βοήιθειας)
1255: Εξυπηρέτηση Ευρυζωνικών Υπηρεσιών (ADSL) (παροχή πληροφοριών)
1250: Υπηρεσία Γενικών Πληροφοριών COSMOTE και Αναγγελία Βλαβών
1299: Εξυπηρέτηση Πελατών Frog (λήψη παραγγελιών, βλαβοληψία, παροχή πληροφοριών/βοήθειας)
1290: Βλαβοληψία Frog</v>
      </c>
      <c r="P8" s="48" t="str">
        <f t="shared" si="2"/>
        <v/>
      </c>
      <c r="Q8" s="67" t="str">
        <f t="shared" si="0"/>
        <v/>
      </c>
      <c r="R8" s="41" t="str">
        <f t="shared" si="3"/>
        <v>01/01/2019</v>
      </c>
      <c r="S8" s="41">
        <f t="shared" si="4"/>
        <v>1</v>
      </c>
      <c r="T8" s="41">
        <f t="shared" si="5"/>
        <v>1</v>
      </c>
      <c r="U8" s="41">
        <f t="shared" si="6"/>
        <v>2019</v>
      </c>
      <c r="V8" s="41">
        <f t="shared" si="9"/>
        <v>0</v>
      </c>
      <c r="W8" s="41">
        <f t="shared" si="10"/>
        <v>0</v>
      </c>
    </row>
    <row r="9" spans="1:23" ht="28.5" customHeight="1" x14ac:dyDescent="0.25">
      <c r="A9" s="5" t="str">
        <f t="shared" si="1"/>
        <v>H01</v>
      </c>
      <c r="B9" s="4" t="str">
        <f t="shared" si="1"/>
        <v>COSMOTE</v>
      </c>
      <c r="C9" s="4">
        <f t="shared" si="1"/>
        <v>43466</v>
      </c>
      <c r="D9" s="92">
        <f>IF(AND(G9&lt;&gt;"",P9=""),IF(ΓΕΝΙΚΑ!$B$14="ΝΑΙ",15300,""),"")</f>
        <v>15300</v>
      </c>
      <c r="E9" s="31" t="str">
        <f>IF(ΓΕΝΙΚΑ!$B$14="ΝΑΙ","ΠΑΝΕΛΛΑΔΙΚΑ","")</f>
        <v>ΠΑΝΕΛΛΑΔΙΚΑ</v>
      </c>
      <c r="F9" s="94" t="s">
        <v>43</v>
      </c>
      <c r="G9" s="51" t="s">
        <v>17</v>
      </c>
      <c r="H9" s="77"/>
      <c r="I9" s="19" t="str">
        <f t="shared" si="7"/>
        <v>Βλαβοληψία</v>
      </c>
      <c r="J9" s="103" t="s">
        <v>75</v>
      </c>
      <c r="K9" s="113">
        <v>13738</v>
      </c>
      <c r="L9" s="100" t="s">
        <v>91</v>
      </c>
      <c r="M9" s="106" t="s">
        <v>90</v>
      </c>
      <c r="N9" s="87" t="str">
        <f t="shared" si="8"/>
        <v>13838: Εξυπηρέτηση Οικιακών Πελατών &amp; Καρτοκινητής (λήψη παραγγελιών, βλαβοληψία, παροχή πληροφοριών/βοήθειας)
13839: Εξυπηρέτηση Εταιρικών Πελατών (λήψη παραγγελιών, βλαβοληψία, παροχή πληροφοριών/βοήιθειας)
1255: Εξυπηρέτηση Ευρυζωνικών Υπηρεσιών (ADSL) (παροχή πληροφοριών)
1250: Υπηρεσία Γενικών Πληροφοριών COSMOTE και Αναγγελία Βλαβών
1299: Εξυπηρέτηση Πελατών Frog (λήψη παραγγελιών, βλαβοληψία, παροχή πληροφοριών/βοήθειας)
1290: Βλαβοληψία Frog</v>
      </c>
      <c r="P9" s="48" t="str">
        <f t="shared" si="2"/>
        <v/>
      </c>
      <c r="Q9" s="67" t="str">
        <f t="shared" si="0"/>
        <v/>
      </c>
      <c r="R9" s="41" t="str">
        <f t="shared" si="3"/>
        <v>01/01/2019</v>
      </c>
      <c r="S9" s="41">
        <f t="shared" si="4"/>
        <v>1</v>
      </c>
      <c r="T9" s="41">
        <f t="shared" si="5"/>
        <v>1</v>
      </c>
      <c r="U9" s="41">
        <f t="shared" si="6"/>
        <v>2019</v>
      </c>
      <c r="V9" s="41">
        <f t="shared" si="9"/>
        <v>0</v>
      </c>
      <c r="W9" s="41">
        <f t="shared" si="10"/>
        <v>0</v>
      </c>
    </row>
    <row r="10" spans="1:23" ht="118.5" customHeight="1" x14ac:dyDescent="0.25">
      <c r="A10" s="5" t="str">
        <f t="shared" si="1"/>
        <v>H01</v>
      </c>
      <c r="B10" s="4" t="str">
        <f t="shared" si="1"/>
        <v>COSMOTE</v>
      </c>
      <c r="C10" s="4">
        <f t="shared" si="1"/>
        <v>43466</v>
      </c>
      <c r="D10" s="92">
        <f>IF(AND(G10&lt;&gt;"",P10=""),IF(ΓΕΝΙΚΑ!$B$14="ΝΑΙ",15300,""),"")</f>
        <v>15300</v>
      </c>
      <c r="E10" s="31" t="str">
        <f>IF(ΓΕΝΙΚΑ!$B$14="ΝΑΙ","ΠΑΝΕΛΛΑΔΙΚΑ","")</f>
        <v>ΠΑΝΕΛΛΑΔΙΚΑ</v>
      </c>
      <c r="F10" s="94" t="s">
        <v>43</v>
      </c>
      <c r="G10" s="51" t="s">
        <v>16</v>
      </c>
      <c r="H10" s="77"/>
      <c r="I10" s="19" t="str">
        <f t="shared" si="7"/>
        <v>Λήψη παραγγελιών ή/και παροχή πληροφοριών/βοήθειας</v>
      </c>
      <c r="J10" s="103" t="s">
        <v>76</v>
      </c>
      <c r="K10" s="113">
        <v>2102511888</v>
      </c>
      <c r="L10" s="100" t="s">
        <v>98</v>
      </c>
      <c r="M10" s="98" t="s">
        <v>93</v>
      </c>
      <c r="N10" s="87" t="str">
        <f t="shared" si="8"/>
        <v>13838: Εξυπηρέτηση Οικιακών Πελατών &amp; Καρτοκινητής (λήψη παραγγελιών, βλαβοληψία, παροχή πληροφοριών/βοήθειας)
13839: Εξυπηρέτηση Εταιρικών Πελατών (λήψη παραγγελιών, βλαβοληψία, παροχή πληροφοριών/βοήιθειας)
1255: Εξυπηρέτηση Ευρυζωνικών Υπηρεσιών (ADSL) (παροχή πληροφοριών)
1250: Υπηρεσία Γενικών Πληροφοριών COSMOTE και Αναγγελία Βλαβών
1299: Εξυπηρέτηση Πελατών Frog (λήψη παραγγελιών, βλαβοληψία, παροχή πληροφοριών/βοήθειας)
1290: Βλαβοληψία Frog</v>
      </c>
      <c r="P10" s="48" t="str">
        <f t="shared" si="2"/>
        <v/>
      </c>
      <c r="Q10" s="67" t="str">
        <f t="shared" si="0"/>
        <v/>
      </c>
      <c r="R10" s="41" t="str">
        <f t="shared" si="3"/>
        <v>01/01/2019</v>
      </c>
      <c r="S10" s="41">
        <f t="shared" si="4"/>
        <v>1</v>
      </c>
      <c r="T10" s="41">
        <f t="shared" si="5"/>
        <v>1</v>
      </c>
      <c r="U10" s="41">
        <f t="shared" si="6"/>
        <v>2019</v>
      </c>
      <c r="V10" s="41">
        <f t="shared" si="9"/>
        <v>0</v>
      </c>
      <c r="W10" s="41">
        <f t="shared" si="10"/>
        <v>0</v>
      </c>
    </row>
    <row r="11" spans="1:23" ht="30" customHeight="1" x14ac:dyDescent="0.25">
      <c r="A11" s="5" t="str">
        <f t="shared" si="1"/>
        <v>H01</v>
      </c>
      <c r="B11" s="4" t="str">
        <f t="shared" si="1"/>
        <v>COSMOTE</v>
      </c>
      <c r="C11" s="4">
        <f t="shared" si="1"/>
        <v>43466</v>
      </c>
      <c r="D11" s="92" t="str">
        <f>IF(AND(G11&lt;&gt;"",P11=""),IF(ΓΕΝΙΚΑ!$B$14="ΝΑΙ",15300,""),"")</f>
        <v/>
      </c>
      <c r="E11" s="31" t="str">
        <f>IF(ΓΕΝΙΚΑ!$B$14="ΝΑΙ","ΠΑΝΕΛΛΑΔΙΚΑ","")</f>
        <v>ΠΑΝΕΛΛΑΔΙΚΑ</v>
      </c>
      <c r="F11" s="94" t="s">
        <v>43</v>
      </c>
      <c r="G11" s="51"/>
      <c r="H11" s="77"/>
      <c r="I11" s="19" t="str">
        <f t="shared" si="7"/>
        <v/>
      </c>
      <c r="J11" s="103"/>
      <c r="K11" s="113"/>
      <c r="L11" s="100"/>
      <c r="M11" s="98"/>
      <c r="N11" s="87" t="str">
        <f t="shared" si="8"/>
        <v>13838: Εξυπηρέτηση Οικιακών Πελατών &amp; Καρτοκινητής (λήψη παραγγελιών, βλαβοληψία, παροχή πληροφοριών/βοήθειας)
13839: Εξυπηρέτηση Εταιρικών Πελατών (λήψη παραγγελιών, βλαβοληψία, παροχή πληροφοριών/βοήιθειας)
1255: Εξυπηρέτηση Ευρυζωνικών Υπηρεσιών (ADSL) (παροχή πληροφοριών)
1250: Υπηρεσία Γενικών Πληροφοριών COSMOTE και Αναγγελία Βλαβών
1299: Εξυπηρέτηση Πελατών Frog (λήψη παραγγελιών, βλαβοληψία, παροχή πληροφοριών/βοήθειας)
1290: Βλαβοληψία Frog</v>
      </c>
      <c r="P11" s="48" t="str">
        <f t="shared" si="2"/>
        <v/>
      </c>
      <c r="Q11" s="67" t="str">
        <f t="shared" ref="Q11:Q32" si="11">IF(G11="","",CONCATENATE(IF(AND(FALSE,W11&lt;&gt;0),"Σφάλμα ημερομηνίας",""),IF(I11="","    |   Πρέπει να επιλεγεί υπηρεσία",""),IF(J11="","   |   Πρέπει να επιλεγεί μέσο",""),IF(K11="","   |   Πρέπει να αναγραφούν τα στοιχεία μέσου",""),IF(L11="","   |   Πρέπει να αναγραφεί η χρέωση του μέσου",""),IF(M11="","   |   Πρέπει να αναγραφεί ωράριο λειτουργίας",""), IF(AND(ISNUMBER(K11)=FALSE,OR(J11="Τηλέφωνο",J11="Fax")),"  |  Τα στοιχεία μέσου (αριθμός τηλεφώνου ή fax) πρέπει να είναι αριθμός","")))</f>
        <v/>
      </c>
      <c r="R11" s="41" t="str">
        <f t="shared" si="3"/>
        <v>01/01/2019</v>
      </c>
      <c r="S11" s="41">
        <f t="shared" si="4"/>
        <v>1</v>
      </c>
      <c r="T11" s="41">
        <f t="shared" si="5"/>
        <v>1</v>
      </c>
      <c r="U11" s="41">
        <f t="shared" si="6"/>
        <v>2019</v>
      </c>
      <c r="V11" s="41">
        <f t="shared" si="9"/>
        <v>0</v>
      </c>
      <c r="W11" s="41">
        <f t="shared" si="10"/>
        <v>0</v>
      </c>
    </row>
    <row r="12" spans="1:23" ht="30" customHeight="1" x14ac:dyDescent="0.25">
      <c r="A12" s="5" t="str">
        <f t="shared" si="1"/>
        <v>H01</v>
      </c>
      <c r="B12" s="4" t="str">
        <f t="shared" si="1"/>
        <v>COSMOTE</v>
      </c>
      <c r="C12" s="4">
        <f t="shared" si="1"/>
        <v>43466</v>
      </c>
      <c r="D12" s="92" t="str">
        <f>IF(AND(G12&lt;&gt;"",P12=""),IF(ΓΕΝΙΚΑ!$B$14="ΝΑΙ",15300,""),"")</f>
        <v/>
      </c>
      <c r="E12" s="31" t="str">
        <f>IF(ΓΕΝΙΚΑ!$B$14="ΝΑΙ","ΠΑΝΕΛΛΑΔΙΚΑ","")</f>
        <v>ΠΑΝΕΛΛΑΔΙΚΑ</v>
      </c>
      <c r="F12" s="94" t="s">
        <v>43</v>
      </c>
      <c r="G12" s="51"/>
      <c r="H12" s="77"/>
      <c r="I12" s="19" t="str">
        <f t="shared" si="7"/>
        <v/>
      </c>
      <c r="J12" s="103"/>
      <c r="K12" s="113"/>
      <c r="L12" s="100"/>
      <c r="M12" s="98"/>
      <c r="N12" s="87" t="str">
        <f t="shared" si="8"/>
        <v>13838: Εξυπηρέτηση Οικιακών Πελατών &amp; Καρτοκινητής (λήψη παραγγελιών, βλαβοληψία, παροχή πληροφοριών/βοήθειας)
13839: Εξυπηρέτηση Εταιρικών Πελατών (λήψη παραγγελιών, βλαβοληψία, παροχή πληροφοριών/βοήιθειας)
1255: Εξυπηρέτηση Ευρυζωνικών Υπηρεσιών (ADSL) (παροχή πληροφοριών)
1250: Υπηρεσία Γενικών Πληροφοριών COSMOTE και Αναγγελία Βλαβών
1299: Εξυπηρέτηση Πελατών Frog (λήψη παραγγελιών, βλαβοληψία, παροχή πληροφοριών/βοήθειας)
1290: Βλαβοληψία Frog</v>
      </c>
      <c r="P12" s="48" t="str">
        <f t="shared" si="2"/>
        <v/>
      </c>
      <c r="Q12" s="67" t="str">
        <f t="shared" si="11"/>
        <v/>
      </c>
      <c r="R12" s="41" t="str">
        <f t="shared" si="3"/>
        <v>01/01/2019</v>
      </c>
      <c r="S12" s="41">
        <f t="shared" si="4"/>
        <v>1</v>
      </c>
      <c r="T12" s="41">
        <f t="shared" si="5"/>
        <v>1</v>
      </c>
      <c r="U12" s="41">
        <f t="shared" si="6"/>
        <v>2019</v>
      </c>
      <c r="V12" s="41">
        <f t="shared" si="9"/>
        <v>0</v>
      </c>
      <c r="W12" s="41">
        <f t="shared" si="10"/>
        <v>0</v>
      </c>
    </row>
    <row r="13" spans="1:23" ht="30" customHeight="1" x14ac:dyDescent="0.25">
      <c r="A13" s="5" t="str">
        <f t="shared" si="1"/>
        <v>H01</v>
      </c>
      <c r="B13" s="4" t="str">
        <f t="shared" si="1"/>
        <v>COSMOTE</v>
      </c>
      <c r="C13" s="4">
        <f t="shared" si="1"/>
        <v>43466</v>
      </c>
      <c r="D13" s="92" t="str">
        <f>IF(AND(G13&lt;&gt;"",P13=""),IF(ΓΕΝΙΚΑ!$B$14="ΝΑΙ",15300,""),"")</f>
        <v/>
      </c>
      <c r="E13" s="31" t="str">
        <f>IF(ΓΕΝΙΚΑ!$B$14="ΝΑΙ","ΠΑΝΕΛΛΑΔΙΚΑ","")</f>
        <v>ΠΑΝΕΛΛΑΔΙΚΑ</v>
      </c>
      <c r="F13" s="94" t="s">
        <v>43</v>
      </c>
      <c r="G13" s="51"/>
      <c r="H13" s="77"/>
      <c r="I13" s="19" t="str">
        <f t="shared" si="7"/>
        <v/>
      </c>
      <c r="J13" s="103"/>
      <c r="K13" s="113"/>
      <c r="L13" s="100"/>
      <c r="M13" s="98"/>
      <c r="N13" s="87" t="str">
        <f t="shared" si="8"/>
        <v>13838: Εξυπηρέτηση Οικιακών Πελατών &amp; Καρτοκινητής (λήψη παραγγελιών, βλαβοληψία, παροχή πληροφοριών/βοήθειας)
13839: Εξυπηρέτηση Εταιρικών Πελατών (λήψη παραγγελιών, βλαβοληψία, παροχή πληροφοριών/βοήιθειας)
1255: Εξυπηρέτηση Ευρυζωνικών Υπηρεσιών (ADSL) (παροχή πληροφοριών)
1250: Υπηρεσία Γενικών Πληροφοριών COSMOTE και Αναγγελία Βλαβών
1299: Εξυπηρέτηση Πελατών Frog (λήψη παραγγελιών, βλαβοληψία, παροχή πληροφοριών/βοήθειας)
1290: Βλαβοληψία Frog</v>
      </c>
      <c r="P13" s="48" t="str">
        <f t="shared" si="2"/>
        <v/>
      </c>
      <c r="Q13" s="67" t="str">
        <f t="shared" si="11"/>
        <v/>
      </c>
      <c r="R13" s="41" t="str">
        <f t="shared" si="3"/>
        <v>01/01/2019</v>
      </c>
      <c r="S13" s="41">
        <f t="shared" si="4"/>
        <v>1</v>
      </c>
      <c r="T13" s="41">
        <f t="shared" si="5"/>
        <v>1</v>
      </c>
      <c r="U13" s="41">
        <f t="shared" si="6"/>
        <v>2019</v>
      </c>
      <c r="V13" s="41">
        <f t="shared" si="9"/>
        <v>0</v>
      </c>
      <c r="W13" s="41">
        <f t="shared" si="10"/>
        <v>0</v>
      </c>
    </row>
    <row r="14" spans="1:23" ht="30" customHeight="1" x14ac:dyDescent="0.25">
      <c r="A14" s="5" t="str">
        <f t="shared" si="1"/>
        <v>H01</v>
      </c>
      <c r="B14" s="4" t="str">
        <f t="shared" si="1"/>
        <v>COSMOTE</v>
      </c>
      <c r="C14" s="4">
        <f t="shared" si="1"/>
        <v>43466</v>
      </c>
      <c r="D14" s="92" t="str">
        <f>IF(AND(G14&lt;&gt;"",P14=""),IF(ΓΕΝΙΚΑ!$B$14="ΝΑΙ",15300,""),"")</f>
        <v/>
      </c>
      <c r="E14" s="31" t="str">
        <f>IF(ΓΕΝΙΚΑ!$B$14="ΝΑΙ","ΠΑΝΕΛΛΑΔΙΚΑ","")</f>
        <v>ΠΑΝΕΛΛΑΔΙΚΑ</v>
      </c>
      <c r="F14" s="94" t="s">
        <v>43</v>
      </c>
      <c r="G14" s="51"/>
      <c r="H14" s="77"/>
      <c r="I14" s="19" t="str">
        <f t="shared" si="7"/>
        <v/>
      </c>
      <c r="J14" s="103"/>
      <c r="K14" s="113"/>
      <c r="L14" s="100"/>
      <c r="M14" s="98"/>
      <c r="N14" s="87" t="str">
        <f t="shared" si="8"/>
        <v>13838: Εξυπηρέτηση Οικιακών Πελατών &amp; Καρτοκινητής (λήψη παραγγελιών, βλαβοληψία, παροχή πληροφοριών/βοήθειας)
13839: Εξυπηρέτηση Εταιρικών Πελατών (λήψη παραγγελιών, βλαβοληψία, παροχή πληροφοριών/βοήιθειας)
1255: Εξυπηρέτηση Ευρυζωνικών Υπηρεσιών (ADSL) (παροχή πληροφοριών)
1250: Υπηρεσία Γενικών Πληροφοριών COSMOTE και Αναγγελία Βλαβών
1299: Εξυπηρέτηση Πελατών Frog (λήψη παραγγελιών, βλαβοληψία, παροχή πληροφοριών/βοήθειας)
1290: Βλαβοληψία Frog</v>
      </c>
      <c r="P14" s="48" t="str">
        <f t="shared" si="2"/>
        <v/>
      </c>
      <c r="Q14" s="67" t="str">
        <f t="shared" si="11"/>
        <v/>
      </c>
      <c r="R14" s="41" t="str">
        <f t="shared" si="3"/>
        <v>01/01/2019</v>
      </c>
      <c r="S14" s="41">
        <f t="shared" si="4"/>
        <v>1</v>
      </c>
      <c r="T14" s="41">
        <f t="shared" si="5"/>
        <v>1</v>
      </c>
      <c r="U14" s="41">
        <f t="shared" si="6"/>
        <v>2019</v>
      </c>
      <c r="V14" s="41">
        <f t="shared" si="9"/>
        <v>0</v>
      </c>
      <c r="W14" s="41">
        <f t="shared" si="10"/>
        <v>0</v>
      </c>
    </row>
    <row r="15" spans="1:23" ht="30" customHeight="1" x14ac:dyDescent="0.25">
      <c r="A15" s="5" t="str">
        <f t="shared" si="1"/>
        <v>H01</v>
      </c>
      <c r="B15" s="4" t="str">
        <f t="shared" si="1"/>
        <v>COSMOTE</v>
      </c>
      <c r="C15" s="4">
        <f t="shared" si="1"/>
        <v>43466</v>
      </c>
      <c r="D15" s="92" t="str">
        <f>IF(AND(G15&lt;&gt;"",P15=""),IF(ΓΕΝΙΚΑ!$B$14="ΝΑΙ",15300,""),"")</f>
        <v/>
      </c>
      <c r="E15" s="31" t="str">
        <f>IF(ΓΕΝΙΚΑ!$B$14="ΝΑΙ","ΠΑΝΕΛΛΑΔΙΚΑ","")</f>
        <v>ΠΑΝΕΛΛΑΔΙΚΑ</v>
      </c>
      <c r="F15" s="94" t="s">
        <v>43</v>
      </c>
      <c r="G15" s="51"/>
      <c r="H15" s="77"/>
      <c r="I15" s="19" t="str">
        <f t="shared" si="7"/>
        <v/>
      </c>
      <c r="J15" s="103"/>
      <c r="K15" s="113"/>
      <c r="L15" s="100"/>
      <c r="M15" s="98"/>
      <c r="N15" s="87" t="str">
        <f t="shared" si="8"/>
        <v>13838: Εξυπηρέτηση Οικιακών Πελατών &amp; Καρτοκινητής (λήψη παραγγελιών, βλαβοληψία, παροχή πληροφοριών/βοήθειας)
13839: Εξυπηρέτηση Εταιρικών Πελατών (λήψη παραγγελιών, βλαβοληψία, παροχή πληροφοριών/βοήιθειας)
1255: Εξυπηρέτηση Ευρυζωνικών Υπηρεσιών (ADSL) (παροχή πληροφοριών)
1250: Υπηρεσία Γενικών Πληροφοριών COSMOTE και Αναγγελία Βλαβών
1299: Εξυπηρέτηση Πελατών Frog (λήψη παραγγελιών, βλαβοληψία, παροχή πληροφοριών/βοήθειας)
1290: Βλαβοληψία Frog</v>
      </c>
      <c r="P15" s="48" t="str">
        <f t="shared" si="2"/>
        <v/>
      </c>
      <c r="Q15" s="67" t="str">
        <f t="shared" si="11"/>
        <v/>
      </c>
      <c r="R15" s="41" t="str">
        <f t="shared" si="3"/>
        <v>01/01/2019</v>
      </c>
      <c r="S15" s="41">
        <f t="shared" si="4"/>
        <v>1</v>
      </c>
      <c r="T15" s="41">
        <f t="shared" si="5"/>
        <v>1</v>
      </c>
      <c r="U15" s="41">
        <f t="shared" si="6"/>
        <v>2019</v>
      </c>
      <c r="V15" s="41">
        <f t="shared" si="9"/>
        <v>0</v>
      </c>
      <c r="W15" s="41">
        <f t="shared" si="10"/>
        <v>0</v>
      </c>
    </row>
    <row r="16" spans="1:23" ht="30" customHeight="1" x14ac:dyDescent="0.25">
      <c r="A16" s="5" t="str">
        <f t="shared" si="1"/>
        <v>H01</v>
      </c>
      <c r="B16" s="4" t="str">
        <f t="shared" si="1"/>
        <v>COSMOTE</v>
      </c>
      <c r="C16" s="4">
        <f t="shared" si="1"/>
        <v>43466</v>
      </c>
      <c r="D16" s="92" t="str">
        <f>IF(AND(G16&lt;&gt;"",P16=""),IF(ΓΕΝΙΚΑ!$B$14="ΝΑΙ",15300,""),"")</f>
        <v/>
      </c>
      <c r="E16" s="31" t="str">
        <f>IF(ΓΕΝΙΚΑ!$B$14="ΝΑΙ","ΠΑΝΕΛΛΑΔΙΚΑ","")</f>
        <v>ΠΑΝΕΛΛΑΔΙΚΑ</v>
      </c>
      <c r="F16" s="94" t="s">
        <v>43</v>
      </c>
      <c r="G16" s="51"/>
      <c r="H16" s="77"/>
      <c r="I16" s="19" t="str">
        <f t="shared" si="7"/>
        <v/>
      </c>
      <c r="J16" s="103"/>
      <c r="K16" s="113"/>
      <c r="L16" s="100"/>
      <c r="M16" s="98"/>
      <c r="N16" s="87" t="str">
        <f t="shared" si="8"/>
        <v>13838: Εξυπηρέτηση Οικιακών Πελατών &amp; Καρτοκινητής (λήψη παραγγελιών, βλαβοληψία, παροχή πληροφοριών/βοήθειας)
13839: Εξυπηρέτηση Εταιρικών Πελατών (λήψη παραγγελιών, βλαβοληψία, παροχή πληροφοριών/βοήιθειας)
1255: Εξυπηρέτηση Ευρυζωνικών Υπηρεσιών (ADSL) (παροχή πληροφοριών)
1250: Υπηρεσία Γενικών Πληροφοριών COSMOTE και Αναγγελία Βλαβών
1299: Εξυπηρέτηση Πελατών Frog (λήψη παραγγελιών, βλαβοληψία, παροχή πληροφοριών/βοήθειας)
1290: Βλαβοληψία Frog</v>
      </c>
      <c r="P16" s="48" t="str">
        <f t="shared" si="2"/>
        <v/>
      </c>
      <c r="Q16" s="67" t="str">
        <f t="shared" si="11"/>
        <v/>
      </c>
      <c r="R16" s="41" t="str">
        <f t="shared" si="3"/>
        <v>01/01/2019</v>
      </c>
      <c r="S16" s="41">
        <f t="shared" si="4"/>
        <v>1</v>
      </c>
      <c r="T16" s="41">
        <f t="shared" si="5"/>
        <v>1</v>
      </c>
      <c r="U16" s="41">
        <f t="shared" si="6"/>
        <v>2019</v>
      </c>
      <c r="V16" s="41">
        <f t="shared" si="9"/>
        <v>0</v>
      </c>
      <c r="W16" s="41">
        <f t="shared" si="10"/>
        <v>0</v>
      </c>
    </row>
    <row r="17" spans="1:23" ht="30" customHeight="1" x14ac:dyDescent="0.25">
      <c r="A17" s="5" t="str">
        <f t="shared" si="1"/>
        <v>H01</v>
      </c>
      <c r="B17" s="4" t="str">
        <f t="shared" si="1"/>
        <v>COSMOTE</v>
      </c>
      <c r="C17" s="4">
        <f t="shared" si="1"/>
        <v>43466</v>
      </c>
      <c r="D17" s="92" t="str">
        <f>IF(AND(G17&lt;&gt;"",P17=""),IF(ΓΕΝΙΚΑ!$B$14="ΝΑΙ",15300,""),"")</f>
        <v/>
      </c>
      <c r="E17" s="31" t="str">
        <f>IF(ΓΕΝΙΚΑ!$B$14="ΝΑΙ","ΠΑΝΕΛΛΑΔΙΚΑ","")</f>
        <v>ΠΑΝΕΛΛΑΔΙΚΑ</v>
      </c>
      <c r="F17" s="94" t="s">
        <v>43</v>
      </c>
      <c r="G17" s="51"/>
      <c r="H17" s="77"/>
      <c r="I17" s="19" t="str">
        <f t="shared" si="7"/>
        <v/>
      </c>
      <c r="J17" s="103"/>
      <c r="K17" s="113"/>
      <c r="L17" s="100"/>
      <c r="M17" s="98"/>
      <c r="N17" s="87" t="str">
        <f t="shared" si="8"/>
        <v>13838: Εξυπηρέτηση Οικιακών Πελατών &amp; Καρτοκινητής (λήψη παραγγελιών, βλαβοληψία, παροχή πληροφοριών/βοήθειας)
13839: Εξυπηρέτηση Εταιρικών Πελατών (λήψη παραγγελιών, βλαβοληψία, παροχή πληροφοριών/βοήιθειας)
1255: Εξυπηρέτηση Ευρυζωνικών Υπηρεσιών (ADSL) (παροχή πληροφοριών)
1250: Υπηρεσία Γενικών Πληροφοριών COSMOTE και Αναγγελία Βλαβών
1299: Εξυπηρέτηση Πελατών Frog (λήψη παραγγελιών, βλαβοληψία, παροχή πληροφοριών/βοήθειας)
1290: Βλαβοληψία Frog</v>
      </c>
      <c r="P17" s="48" t="str">
        <f t="shared" si="2"/>
        <v/>
      </c>
      <c r="Q17" s="67" t="str">
        <f t="shared" si="11"/>
        <v/>
      </c>
      <c r="R17" s="41" t="str">
        <f t="shared" si="3"/>
        <v>01/01/2019</v>
      </c>
      <c r="S17" s="41">
        <f t="shared" si="4"/>
        <v>1</v>
      </c>
      <c r="T17" s="41">
        <f t="shared" si="5"/>
        <v>1</v>
      </c>
      <c r="U17" s="41">
        <f t="shared" si="6"/>
        <v>2019</v>
      </c>
      <c r="V17" s="41">
        <f t="shared" si="9"/>
        <v>0</v>
      </c>
      <c r="W17" s="41">
        <f t="shared" si="10"/>
        <v>0</v>
      </c>
    </row>
    <row r="18" spans="1:23" ht="30" customHeight="1" x14ac:dyDescent="0.25">
      <c r="A18" s="5"/>
      <c r="B18" s="26"/>
      <c r="C18" s="26"/>
      <c r="D18" s="92" t="str">
        <f>IF(AND(G18&lt;&gt;"",P18=""),IF(ΓΕΝΙΚΑ!$B$14="ΝΑΙ",15300,""),"")</f>
        <v/>
      </c>
      <c r="E18" s="31" t="str">
        <f>IF(ΓΕΝΙΚΑ!$B$14="ΝΑΙ","ΠΑΝΕΛΛΑΔΙΚΑ","")</f>
        <v>ΠΑΝΕΛΛΑΔΙΚΑ</v>
      </c>
      <c r="F18" s="94" t="s">
        <v>43</v>
      </c>
      <c r="G18" s="51"/>
      <c r="H18" s="77"/>
      <c r="I18" s="19" t="str">
        <f t="shared" si="7"/>
        <v/>
      </c>
      <c r="J18" s="103"/>
      <c r="K18" s="113"/>
      <c r="L18" s="100"/>
      <c r="M18" s="98"/>
      <c r="N18" s="87" t="str">
        <f t="shared" si="8"/>
        <v>13838: Εξυπηρέτηση Οικιακών Πελατών &amp; Καρτοκινητής (λήψη παραγγελιών, βλαβοληψία, παροχή πληροφοριών/βοήθειας)
13839: Εξυπηρέτηση Εταιρικών Πελατών (λήψη παραγγελιών, βλαβοληψία, παροχή πληροφοριών/βοήιθειας)
1255: Εξυπηρέτηση Ευρυζωνικών Υπηρεσιών (ADSL) (παροχή πληροφοριών)
1250: Υπηρεσία Γενικών Πληροφοριών COSMOTE και Αναγγελία Βλαβών
1299: Εξυπηρέτηση Πελατών Frog (λήψη παραγγελιών, βλαβοληψία, παροχή πληροφοριών/βοήθειας)
1290: Βλαβοληψία Frog</v>
      </c>
      <c r="P18" s="48" t="str">
        <f t="shared" si="2"/>
        <v/>
      </c>
      <c r="Q18" s="67" t="str">
        <f t="shared" si="11"/>
        <v/>
      </c>
      <c r="R18" s="41" t="str">
        <f t="shared" si="3"/>
        <v>01/01/2019</v>
      </c>
      <c r="S18" s="41">
        <f t="shared" si="4"/>
        <v>1</v>
      </c>
      <c r="T18" s="41">
        <f t="shared" si="5"/>
        <v>1</v>
      </c>
      <c r="U18" s="41">
        <f t="shared" si="6"/>
        <v>2019</v>
      </c>
      <c r="V18" s="41">
        <f t="shared" si="9"/>
        <v>0</v>
      </c>
      <c r="W18" s="41">
        <f t="shared" si="10"/>
        <v>0</v>
      </c>
    </row>
    <row r="19" spans="1:23" ht="30" customHeight="1" x14ac:dyDescent="0.25">
      <c r="A19" s="5"/>
      <c r="B19" s="26"/>
      <c r="C19" s="26"/>
      <c r="D19" s="92" t="str">
        <f>IF(AND(G19&lt;&gt;"",P19=""),IF(ΓΕΝΙΚΑ!$B$14="ΝΑΙ",15300,""),"")</f>
        <v/>
      </c>
      <c r="E19" s="31" t="str">
        <f>IF(ΓΕΝΙΚΑ!$B$14="ΝΑΙ","ΠΑΝΕΛΛΑΔΙΚΑ","")</f>
        <v>ΠΑΝΕΛΛΑΔΙΚΑ</v>
      </c>
      <c r="F19" s="94" t="s">
        <v>43</v>
      </c>
      <c r="G19" s="51"/>
      <c r="H19" s="77"/>
      <c r="I19" s="19" t="str">
        <f t="shared" si="7"/>
        <v/>
      </c>
      <c r="J19" s="103"/>
      <c r="K19" s="113"/>
      <c r="L19" s="100"/>
      <c r="M19" s="98"/>
      <c r="N19" s="87" t="str">
        <f t="shared" si="8"/>
        <v>13838: Εξυπηρέτηση Οικιακών Πελατών &amp; Καρτοκινητής (λήψη παραγγελιών, βλαβοληψία, παροχή πληροφοριών/βοήθειας)
13839: Εξυπηρέτηση Εταιρικών Πελατών (λήψη παραγγελιών, βλαβοληψία, παροχή πληροφοριών/βοήιθειας)
1255: Εξυπηρέτηση Ευρυζωνικών Υπηρεσιών (ADSL) (παροχή πληροφοριών)
1250: Υπηρεσία Γενικών Πληροφοριών COSMOTE και Αναγγελία Βλαβών
1299: Εξυπηρέτηση Πελατών Frog (λήψη παραγγελιών, βλαβοληψία, παροχή πληροφοριών/βοήθειας)
1290: Βλαβοληψία Frog</v>
      </c>
      <c r="P19" s="48" t="str">
        <f t="shared" si="2"/>
        <v/>
      </c>
      <c r="Q19" s="67" t="str">
        <f t="shared" si="11"/>
        <v/>
      </c>
      <c r="R19" s="41" t="str">
        <f t="shared" si="3"/>
        <v>01/01/2019</v>
      </c>
      <c r="S19" s="41">
        <f t="shared" si="4"/>
        <v>1</v>
      </c>
      <c r="T19" s="41">
        <f t="shared" si="5"/>
        <v>1</v>
      </c>
      <c r="U19" s="41">
        <f t="shared" si="6"/>
        <v>2019</v>
      </c>
      <c r="V19" s="41">
        <f t="shared" si="9"/>
        <v>0</v>
      </c>
      <c r="W19" s="41">
        <f t="shared" si="10"/>
        <v>0</v>
      </c>
    </row>
    <row r="20" spans="1:23" ht="30" customHeight="1" x14ac:dyDescent="0.25">
      <c r="A20" s="5"/>
      <c r="B20" s="26"/>
      <c r="C20" s="26"/>
      <c r="D20" s="92" t="str">
        <f>IF(AND(G20&lt;&gt;"",P20=""),IF(ΓΕΝΙΚΑ!$B$14="ΝΑΙ",15300,""),"")</f>
        <v/>
      </c>
      <c r="E20" s="31" t="str">
        <f>IF(ΓΕΝΙΚΑ!$B$14="ΝΑΙ","ΠΑΝΕΛΛΑΔΙΚΑ","")</f>
        <v>ΠΑΝΕΛΛΑΔΙΚΑ</v>
      </c>
      <c r="F20" s="94" t="s">
        <v>43</v>
      </c>
      <c r="G20" s="51"/>
      <c r="H20" s="77"/>
      <c r="I20" s="19" t="str">
        <f t="shared" si="7"/>
        <v/>
      </c>
      <c r="J20" s="103"/>
      <c r="K20" s="113"/>
      <c r="L20" s="100"/>
      <c r="M20" s="98"/>
      <c r="N20" s="87" t="str">
        <f t="shared" si="8"/>
        <v>13838: Εξυπηρέτηση Οικιακών Πελατών &amp; Καρτοκινητής (λήψη παραγγελιών, βλαβοληψία, παροχή πληροφοριών/βοήθειας)
13839: Εξυπηρέτηση Εταιρικών Πελατών (λήψη παραγγελιών, βλαβοληψία, παροχή πληροφοριών/βοήιθειας)
1255: Εξυπηρέτηση Ευρυζωνικών Υπηρεσιών (ADSL) (παροχή πληροφοριών)
1250: Υπηρεσία Γενικών Πληροφοριών COSMOTE και Αναγγελία Βλαβών
1299: Εξυπηρέτηση Πελατών Frog (λήψη παραγγελιών, βλαβοληψία, παροχή πληροφοριών/βοήθειας)
1290: Βλαβοληψία Frog</v>
      </c>
      <c r="P20" s="48" t="str">
        <f t="shared" si="2"/>
        <v/>
      </c>
      <c r="Q20" s="67" t="str">
        <f t="shared" si="11"/>
        <v/>
      </c>
      <c r="R20" s="41" t="str">
        <f t="shared" si="3"/>
        <v>01/01/2019</v>
      </c>
      <c r="S20" s="41">
        <f t="shared" si="4"/>
        <v>1</v>
      </c>
      <c r="T20" s="41">
        <f t="shared" si="5"/>
        <v>1</v>
      </c>
      <c r="U20" s="41">
        <f t="shared" si="6"/>
        <v>2019</v>
      </c>
      <c r="V20" s="41">
        <f t="shared" si="9"/>
        <v>0</v>
      </c>
      <c r="W20" s="41">
        <f t="shared" si="10"/>
        <v>0</v>
      </c>
    </row>
    <row r="21" spans="1:23" ht="30" customHeight="1" x14ac:dyDescent="0.25">
      <c r="A21" s="5"/>
      <c r="B21" s="26"/>
      <c r="C21" s="26"/>
      <c r="D21" s="92" t="str">
        <f>IF(AND(G21&lt;&gt;"",P21=""),IF(ΓΕΝΙΚΑ!$B$14="ΝΑΙ",15300,""),"")</f>
        <v/>
      </c>
      <c r="E21" s="31" t="str">
        <f>IF(ΓΕΝΙΚΑ!$B$14="ΝΑΙ","ΠΑΝΕΛΛΑΔΙΚΑ","")</f>
        <v>ΠΑΝΕΛΛΑΔΙΚΑ</v>
      </c>
      <c r="F21" s="94" t="s">
        <v>43</v>
      </c>
      <c r="G21" s="51"/>
      <c r="H21" s="77"/>
      <c r="I21" s="19" t="str">
        <f t="shared" si="7"/>
        <v/>
      </c>
      <c r="J21" s="103"/>
      <c r="K21" s="113"/>
      <c r="L21" s="100"/>
      <c r="M21" s="98"/>
      <c r="N21" s="87" t="str">
        <f t="shared" si="8"/>
        <v>13838: Εξυπηρέτηση Οικιακών Πελατών &amp; Καρτοκινητής (λήψη παραγγελιών, βλαβοληψία, παροχή πληροφοριών/βοήθειας)
13839: Εξυπηρέτηση Εταιρικών Πελατών (λήψη παραγγελιών, βλαβοληψία, παροχή πληροφοριών/βοήιθειας)
1255: Εξυπηρέτηση Ευρυζωνικών Υπηρεσιών (ADSL) (παροχή πληροφοριών)
1250: Υπηρεσία Γενικών Πληροφοριών COSMOTE και Αναγγελία Βλαβών
1299: Εξυπηρέτηση Πελατών Frog (λήψη παραγγελιών, βλαβοληψία, παροχή πληροφοριών/βοήθειας)
1290: Βλαβοληψία Frog</v>
      </c>
      <c r="P21" s="48" t="str">
        <f t="shared" si="2"/>
        <v/>
      </c>
      <c r="Q21" s="67" t="str">
        <f t="shared" si="11"/>
        <v/>
      </c>
      <c r="R21" s="41" t="str">
        <f t="shared" si="3"/>
        <v>01/01/2019</v>
      </c>
      <c r="S21" s="41">
        <f t="shared" si="4"/>
        <v>1</v>
      </c>
      <c r="T21" s="41">
        <f t="shared" si="5"/>
        <v>1</v>
      </c>
      <c r="U21" s="41">
        <f t="shared" si="6"/>
        <v>2019</v>
      </c>
      <c r="V21" s="41">
        <f t="shared" si="9"/>
        <v>0</v>
      </c>
      <c r="W21" s="41">
        <f t="shared" si="10"/>
        <v>0</v>
      </c>
    </row>
    <row r="22" spans="1:23" ht="30" customHeight="1" x14ac:dyDescent="0.25">
      <c r="A22" s="5"/>
      <c r="B22" s="26"/>
      <c r="C22" s="26"/>
      <c r="D22" s="92" t="str">
        <f>IF(AND(G22&lt;&gt;"",P22=""),IF(ΓΕΝΙΚΑ!$B$14="ΝΑΙ",15300,""),"")</f>
        <v/>
      </c>
      <c r="E22" s="31" t="str">
        <f>IF(ΓΕΝΙΚΑ!$B$14="ΝΑΙ","ΠΑΝΕΛΛΑΔΙΚΑ","")</f>
        <v>ΠΑΝΕΛΛΑΔΙΚΑ</v>
      </c>
      <c r="F22" s="94" t="s">
        <v>43</v>
      </c>
      <c r="G22" s="51"/>
      <c r="H22" s="77"/>
      <c r="I22" s="19" t="str">
        <f t="shared" si="7"/>
        <v/>
      </c>
      <c r="J22" s="103"/>
      <c r="K22" s="113"/>
      <c r="L22" s="100"/>
      <c r="M22" s="98"/>
      <c r="N22" s="87" t="str">
        <f t="shared" si="8"/>
        <v>13838: Εξυπηρέτηση Οικιακών Πελατών &amp; Καρτοκινητής (λήψη παραγγελιών, βλαβοληψία, παροχή πληροφοριών/βοήθειας)
13839: Εξυπηρέτηση Εταιρικών Πελατών (λήψη παραγγελιών, βλαβοληψία, παροχή πληροφοριών/βοήιθειας)
1255: Εξυπηρέτηση Ευρυζωνικών Υπηρεσιών (ADSL) (παροχή πληροφοριών)
1250: Υπηρεσία Γενικών Πληροφοριών COSMOTE και Αναγγελία Βλαβών
1299: Εξυπηρέτηση Πελατών Frog (λήψη παραγγελιών, βλαβοληψία, παροχή πληροφοριών/βοήθειας)
1290: Βλαβοληψία Frog</v>
      </c>
      <c r="P22" s="48" t="str">
        <f t="shared" si="2"/>
        <v/>
      </c>
      <c r="Q22" s="67" t="str">
        <f t="shared" si="11"/>
        <v/>
      </c>
      <c r="R22" s="41" t="str">
        <f t="shared" si="3"/>
        <v>01/01/2019</v>
      </c>
      <c r="S22" s="41">
        <f t="shared" si="4"/>
        <v>1</v>
      </c>
      <c r="T22" s="41">
        <f t="shared" si="5"/>
        <v>1</v>
      </c>
      <c r="U22" s="41">
        <f t="shared" si="6"/>
        <v>2019</v>
      </c>
      <c r="V22" s="41">
        <f t="shared" si="9"/>
        <v>0</v>
      </c>
      <c r="W22" s="41">
        <f t="shared" si="10"/>
        <v>0</v>
      </c>
    </row>
    <row r="23" spans="1:23" ht="30" customHeight="1" x14ac:dyDescent="0.25">
      <c r="A23" s="5"/>
      <c r="B23" s="26"/>
      <c r="C23" s="26"/>
      <c r="D23" s="92" t="str">
        <f>IF(AND(G23&lt;&gt;"",P23=""),IF(ΓΕΝΙΚΑ!$B$14="ΝΑΙ",15300,""),"")</f>
        <v/>
      </c>
      <c r="E23" s="31" t="str">
        <f>IF(ΓΕΝΙΚΑ!$B$14="ΝΑΙ","ΠΑΝΕΛΛΑΔΙΚΑ","")</f>
        <v>ΠΑΝΕΛΛΑΔΙΚΑ</v>
      </c>
      <c r="F23" s="94" t="s">
        <v>43</v>
      </c>
      <c r="G23" s="51"/>
      <c r="H23" s="77"/>
      <c r="I23" s="19" t="str">
        <f t="shared" si="7"/>
        <v/>
      </c>
      <c r="J23" s="103"/>
      <c r="K23" s="113"/>
      <c r="L23" s="100"/>
      <c r="M23" s="98"/>
      <c r="N23" s="87" t="str">
        <f t="shared" si="8"/>
        <v>13838: Εξυπηρέτηση Οικιακών Πελατών &amp; Καρτοκινητής (λήψη παραγγελιών, βλαβοληψία, παροχή πληροφοριών/βοήθειας)
13839: Εξυπηρέτηση Εταιρικών Πελατών (λήψη παραγγελιών, βλαβοληψία, παροχή πληροφοριών/βοήιθειας)
1255: Εξυπηρέτηση Ευρυζωνικών Υπηρεσιών (ADSL) (παροχή πληροφοριών)
1250: Υπηρεσία Γενικών Πληροφοριών COSMOTE και Αναγγελία Βλαβών
1299: Εξυπηρέτηση Πελατών Frog (λήψη παραγγελιών, βλαβοληψία, παροχή πληροφοριών/βοήθειας)
1290: Βλαβοληψία Frog</v>
      </c>
      <c r="P23" s="48" t="str">
        <f t="shared" si="2"/>
        <v/>
      </c>
      <c r="Q23" s="67" t="str">
        <f t="shared" si="11"/>
        <v/>
      </c>
      <c r="R23" s="41" t="str">
        <f t="shared" si="3"/>
        <v>01/01/2019</v>
      </c>
      <c r="S23" s="41">
        <f t="shared" si="4"/>
        <v>1</v>
      </c>
      <c r="T23" s="41">
        <f t="shared" si="5"/>
        <v>1</v>
      </c>
      <c r="U23" s="41">
        <f t="shared" si="6"/>
        <v>2019</v>
      </c>
      <c r="V23" s="41">
        <f t="shared" si="9"/>
        <v>0</v>
      </c>
      <c r="W23" s="41">
        <f t="shared" si="10"/>
        <v>0</v>
      </c>
    </row>
    <row r="24" spans="1:23" ht="30" customHeight="1" x14ac:dyDescent="0.25">
      <c r="A24" s="5"/>
      <c r="B24" s="26"/>
      <c r="C24" s="26"/>
      <c r="D24" s="92" t="str">
        <f>IF(AND(G24&lt;&gt;"",P24=""),IF(ΓΕΝΙΚΑ!$B$14="ΝΑΙ",15300,""),"")</f>
        <v/>
      </c>
      <c r="E24" s="31" t="str">
        <f>IF(ΓΕΝΙΚΑ!$B$14="ΝΑΙ","ΠΑΝΕΛΛΑΔΙΚΑ","")</f>
        <v>ΠΑΝΕΛΛΑΔΙΚΑ</v>
      </c>
      <c r="F24" s="94" t="s">
        <v>43</v>
      </c>
      <c r="G24" s="51"/>
      <c r="H24" s="77"/>
      <c r="I24" s="19" t="str">
        <f t="shared" si="7"/>
        <v/>
      </c>
      <c r="J24" s="103"/>
      <c r="K24" s="113"/>
      <c r="L24" s="100"/>
      <c r="M24" s="98"/>
      <c r="N24" s="87" t="str">
        <f t="shared" si="8"/>
        <v>13838: Εξυπηρέτηση Οικιακών Πελατών &amp; Καρτοκινητής (λήψη παραγγελιών, βλαβοληψία, παροχή πληροφοριών/βοήθειας)
13839: Εξυπηρέτηση Εταιρικών Πελατών (λήψη παραγγελιών, βλαβοληψία, παροχή πληροφοριών/βοήιθειας)
1255: Εξυπηρέτηση Ευρυζωνικών Υπηρεσιών (ADSL) (παροχή πληροφοριών)
1250: Υπηρεσία Γενικών Πληροφοριών COSMOTE και Αναγγελία Βλαβών
1299: Εξυπηρέτηση Πελατών Frog (λήψη παραγγελιών, βλαβοληψία, παροχή πληροφοριών/βοήθειας)
1290: Βλαβοληψία Frog</v>
      </c>
      <c r="P24" s="48" t="str">
        <f t="shared" si="2"/>
        <v/>
      </c>
      <c r="Q24" s="67" t="str">
        <f t="shared" si="11"/>
        <v/>
      </c>
      <c r="R24" s="41" t="str">
        <f t="shared" si="3"/>
        <v>01/01/2019</v>
      </c>
      <c r="S24" s="41">
        <f t="shared" si="4"/>
        <v>1</v>
      </c>
      <c r="T24" s="41">
        <f t="shared" si="5"/>
        <v>1</v>
      </c>
      <c r="U24" s="41">
        <f t="shared" si="6"/>
        <v>2019</v>
      </c>
      <c r="V24" s="41">
        <f t="shared" si="9"/>
        <v>0</v>
      </c>
      <c r="W24" s="41">
        <f t="shared" si="10"/>
        <v>0</v>
      </c>
    </row>
    <row r="25" spans="1:23" ht="30" customHeight="1" x14ac:dyDescent="0.25">
      <c r="A25" s="5"/>
      <c r="B25" s="26"/>
      <c r="C25" s="26"/>
      <c r="D25" s="92" t="str">
        <f>IF(AND(G25&lt;&gt;"",P25=""),IF(ΓΕΝΙΚΑ!$B$14="ΝΑΙ",15300,""),"")</f>
        <v/>
      </c>
      <c r="E25" s="31" t="str">
        <f>IF(ΓΕΝΙΚΑ!$B$14="ΝΑΙ","ΠΑΝΕΛΛΑΔΙΚΑ","")</f>
        <v>ΠΑΝΕΛΛΑΔΙΚΑ</v>
      </c>
      <c r="F25" s="94" t="s">
        <v>43</v>
      </c>
      <c r="G25" s="51"/>
      <c r="H25" s="77"/>
      <c r="I25" s="19" t="str">
        <f t="shared" si="7"/>
        <v/>
      </c>
      <c r="J25" s="103"/>
      <c r="K25" s="113"/>
      <c r="L25" s="100"/>
      <c r="M25" s="98"/>
      <c r="N25" s="87" t="str">
        <f t="shared" si="8"/>
        <v>13838: Εξυπηρέτηση Οικιακών Πελατών &amp; Καρτοκινητής (λήψη παραγγελιών, βλαβοληψία, παροχή πληροφοριών/βοήθειας)
13839: Εξυπηρέτηση Εταιρικών Πελατών (λήψη παραγγελιών, βλαβοληψία, παροχή πληροφοριών/βοήιθειας)
1255: Εξυπηρέτηση Ευρυζωνικών Υπηρεσιών (ADSL) (παροχή πληροφοριών)
1250: Υπηρεσία Γενικών Πληροφοριών COSMOTE και Αναγγελία Βλαβών
1299: Εξυπηρέτηση Πελατών Frog (λήψη παραγγελιών, βλαβοληψία, παροχή πληροφοριών/βοήθειας)
1290: Βλαβοληψία Frog</v>
      </c>
      <c r="P25" s="48" t="str">
        <f t="shared" si="2"/>
        <v/>
      </c>
      <c r="Q25" s="67" t="str">
        <f t="shared" si="11"/>
        <v/>
      </c>
      <c r="R25" s="41" t="str">
        <f t="shared" si="3"/>
        <v>01/01/2019</v>
      </c>
      <c r="S25" s="41">
        <f t="shared" si="4"/>
        <v>1</v>
      </c>
      <c r="T25" s="41">
        <f t="shared" si="5"/>
        <v>1</v>
      </c>
      <c r="U25" s="41">
        <f t="shared" si="6"/>
        <v>2019</v>
      </c>
      <c r="V25" s="41">
        <f t="shared" si="9"/>
        <v>0</v>
      </c>
      <c r="W25" s="41">
        <f t="shared" si="10"/>
        <v>0</v>
      </c>
    </row>
    <row r="26" spans="1:23" ht="30" customHeight="1" x14ac:dyDescent="0.25">
      <c r="A26" s="5"/>
      <c r="B26" s="26"/>
      <c r="C26" s="26"/>
      <c r="D26" s="92" t="str">
        <f>IF(AND(G26&lt;&gt;"",P26=""),IF(ΓΕΝΙΚΑ!$B$14="ΝΑΙ",15300,""),"")</f>
        <v/>
      </c>
      <c r="E26" s="31" t="str">
        <f>IF(ΓΕΝΙΚΑ!$B$14="ΝΑΙ","ΠΑΝΕΛΛΑΔΙΚΑ","")</f>
        <v>ΠΑΝΕΛΛΑΔΙΚΑ</v>
      </c>
      <c r="F26" s="94" t="s">
        <v>43</v>
      </c>
      <c r="G26" s="51"/>
      <c r="H26" s="77"/>
      <c r="I26" s="19" t="str">
        <f t="shared" si="7"/>
        <v/>
      </c>
      <c r="J26" s="103"/>
      <c r="K26" s="113"/>
      <c r="L26" s="100"/>
      <c r="M26" s="98"/>
      <c r="N26" s="87" t="str">
        <f t="shared" si="8"/>
        <v>13838: Εξυπηρέτηση Οικιακών Πελατών &amp; Καρτοκινητής (λήψη παραγγελιών, βλαβοληψία, παροχή πληροφοριών/βοήθειας)
13839: Εξυπηρέτηση Εταιρικών Πελατών (λήψη παραγγελιών, βλαβοληψία, παροχή πληροφοριών/βοήιθειας)
1255: Εξυπηρέτηση Ευρυζωνικών Υπηρεσιών (ADSL) (παροχή πληροφοριών)
1250: Υπηρεσία Γενικών Πληροφοριών COSMOTE και Αναγγελία Βλαβών
1299: Εξυπηρέτηση Πελατών Frog (λήψη παραγγελιών, βλαβοληψία, παροχή πληροφοριών/βοήθειας)
1290: Βλαβοληψία Frog</v>
      </c>
      <c r="P26" s="48" t="str">
        <f t="shared" si="2"/>
        <v/>
      </c>
      <c r="Q26" s="67" t="str">
        <f t="shared" si="11"/>
        <v/>
      </c>
      <c r="R26" s="41" t="str">
        <f t="shared" si="3"/>
        <v>01/01/2019</v>
      </c>
      <c r="S26" s="41">
        <f t="shared" si="4"/>
        <v>1</v>
      </c>
      <c r="T26" s="41">
        <f t="shared" si="5"/>
        <v>1</v>
      </c>
      <c r="U26" s="41">
        <f t="shared" si="6"/>
        <v>2019</v>
      </c>
      <c r="V26" s="41">
        <f t="shared" si="9"/>
        <v>0</v>
      </c>
      <c r="W26" s="41">
        <f t="shared" si="10"/>
        <v>0</v>
      </c>
    </row>
    <row r="27" spans="1:23" ht="30" customHeight="1" x14ac:dyDescent="0.25">
      <c r="A27" s="5"/>
      <c r="B27" s="26"/>
      <c r="C27" s="26"/>
      <c r="D27" s="92" t="str">
        <f>IF(AND(G27&lt;&gt;"",P27=""),IF(ΓΕΝΙΚΑ!$B$14="ΝΑΙ",15300,""),"")</f>
        <v/>
      </c>
      <c r="E27" s="31" t="str">
        <f>IF(ΓΕΝΙΚΑ!$B$14="ΝΑΙ","ΠΑΝΕΛΛΑΔΙΚΑ","")</f>
        <v>ΠΑΝΕΛΛΑΔΙΚΑ</v>
      </c>
      <c r="F27" s="94" t="s">
        <v>43</v>
      </c>
      <c r="G27" s="51"/>
      <c r="H27" s="77"/>
      <c r="I27" s="19" t="str">
        <f t="shared" si="7"/>
        <v/>
      </c>
      <c r="J27" s="103"/>
      <c r="K27" s="113"/>
      <c r="L27" s="100"/>
      <c r="M27" s="98"/>
      <c r="N27" s="87" t="str">
        <f t="shared" si="8"/>
        <v>13838: Εξυπηρέτηση Οικιακών Πελατών &amp; Καρτοκινητής (λήψη παραγγελιών, βλαβοληψία, παροχή πληροφοριών/βοήθειας)
13839: Εξυπηρέτηση Εταιρικών Πελατών (λήψη παραγγελιών, βλαβοληψία, παροχή πληροφοριών/βοήιθειας)
1255: Εξυπηρέτηση Ευρυζωνικών Υπηρεσιών (ADSL) (παροχή πληροφοριών)
1250: Υπηρεσία Γενικών Πληροφοριών COSMOTE και Αναγγελία Βλαβών
1299: Εξυπηρέτηση Πελατών Frog (λήψη παραγγελιών, βλαβοληψία, παροχή πληροφοριών/βοήθειας)
1290: Βλαβοληψία Frog</v>
      </c>
      <c r="P27" s="48" t="str">
        <f t="shared" si="2"/>
        <v/>
      </c>
      <c r="Q27" s="67" t="str">
        <f t="shared" si="11"/>
        <v/>
      </c>
      <c r="R27" s="41" t="str">
        <f t="shared" si="3"/>
        <v>01/01/2019</v>
      </c>
      <c r="S27" s="41">
        <f t="shared" si="4"/>
        <v>1</v>
      </c>
      <c r="T27" s="41">
        <f t="shared" si="5"/>
        <v>1</v>
      </c>
      <c r="U27" s="41">
        <f t="shared" si="6"/>
        <v>2019</v>
      </c>
      <c r="V27" s="41">
        <f t="shared" si="9"/>
        <v>0</v>
      </c>
      <c r="W27" s="41">
        <f t="shared" si="10"/>
        <v>0</v>
      </c>
    </row>
    <row r="28" spans="1:23" ht="30" customHeight="1" x14ac:dyDescent="0.25">
      <c r="A28" s="5" t="str">
        <f t="shared" si="1"/>
        <v>H01</v>
      </c>
      <c r="B28" s="4" t="str">
        <f t="shared" si="1"/>
        <v>COSMOTE</v>
      </c>
      <c r="C28" s="4">
        <f t="shared" si="1"/>
        <v>43466</v>
      </c>
      <c r="D28" s="92" t="str">
        <f>IF(AND(G28&lt;&gt;"",P28=""),IF(ΓΕΝΙΚΑ!$B$14="ΝΑΙ",15300,""),"")</f>
        <v/>
      </c>
      <c r="E28" s="31" t="str">
        <f>IF(ΓΕΝΙΚΑ!$B$14="ΝΑΙ","ΠΑΝΕΛΛΑΔΙΚΑ","")</f>
        <v>ΠΑΝΕΛΛΑΔΙΚΑ</v>
      </c>
      <c r="F28" s="94" t="s">
        <v>43</v>
      </c>
      <c r="G28" s="51"/>
      <c r="H28" s="77"/>
      <c r="I28" s="19" t="str">
        <f t="shared" si="7"/>
        <v/>
      </c>
      <c r="J28" s="103"/>
      <c r="K28" s="113"/>
      <c r="L28" s="100"/>
      <c r="M28" s="98"/>
      <c r="N28" s="87" t="str">
        <f t="shared" si="8"/>
        <v>13838: Εξυπηρέτηση Οικιακών Πελατών &amp; Καρτοκινητής (λήψη παραγγελιών, βλαβοληψία, παροχή πληροφοριών/βοήθειας)
13839: Εξυπηρέτηση Εταιρικών Πελατών (λήψη παραγγελιών, βλαβοληψία, παροχή πληροφοριών/βοήιθειας)
1255: Εξυπηρέτηση Ευρυζωνικών Υπηρεσιών (ADSL) (παροχή πληροφοριών)
1250: Υπηρεσία Γενικών Πληροφοριών COSMOTE και Αναγγελία Βλαβών
1299: Εξυπηρέτηση Πελατών Frog (λήψη παραγγελιών, βλαβοληψία, παροχή πληροφοριών/βοήθειας)
1290: Βλαβοληψία Frog</v>
      </c>
      <c r="P28" s="48" t="str">
        <f t="shared" si="2"/>
        <v/>
      </c>
      <c r="Q28" s="67" t="str">
        <f t="shared" si="11"/>
        <v/>
      </c>
      <c r="R28" s="41" t="str">
        <f t="shared" si="3"/>
        <v>01/01/2019</v>
      </c>
      <c r="S28" s="41">
        <f t="shared" si="4"/>
        <v>1</v>
      </c>
      <c r="T28" s="41">
        <f t="shared" si="5"/>
        <v>1</v>
      </c>
      <c r="U28" s="41">
        <f t="shared" si="6"/>
        <v>2019</v>
      </c>
      <c r="V28" s="41">
        <f t="shared" si="9"/>
        <v>0</v>
      </c>
      <c r="W28" s="41">
        <f t="shared" si="10"/>
        <v>0</v>
      </c>
    </row>
    <row r="29" spans="1:23" ht="30" customHeight="1" x14ac:dyDescent="0.25">
      <c r="A29" s="5" t="str">
        <f t="shared" si="1"/>
        <v>H01</v>
      </c>
      <c r="B29" s="4" t="str">
        <f t="shared" si="1"/>
        <v>COSMOTE</v>
      </c>
      <c r="C29" s="4">
        <f t="shared" si="1"/>
        <v>43466</v>
      </c>
      <c r="D29" s="92" t="str">
        <f>IF(AND(G29&lt;&gt;"",P29=""),IF(ΓΕΝΙΚΑ!$B$14="ΝΑΙ",15300,""),"")</f>
        <v/>
      </c>
      <c r="E29" s="31" t="str">
        <f>IF(ΓΕΝΙΚΑ!$B$14="ΝΑΙ","ΠΑΝΕΛΛΑΔΙΚΑ","")</f>
        <v>ΠΑΝΕΛΛΑΔΙΚΑ</v>
      </c>
      <c r="F29" s="94" t="s">
        <v>43</v>
      </c>
      <c r="G29" s="51"/>
      <c r="H29" s="77"/>
      <c r="I29" s="19" t="str">
        <f t="shared" si="7"/>
        <v/>
      </c>
      <c r="J29" s="103"/>
      <c r="K29" s="113"/>
      <c r="L29" s="100"/>
      <c r="M29" s="98"/>
      <c r="N29" s="87" t="str">
        <f t="shared" si="8"/>
        <v>13838: Εξυπηρέτηση Οικιακών Πελατών &amp; Καρτοκινητής (λήψη παραγγελιών, βλαβοληψία, παροχή πληροφοριών/βοήθειας)
13839: Εξυπηρέτηση Εταιρικών Πελατών (λήψη παραγγελιών, βλαβοληψία, παροχή πληροφοριών/βοήιθειας)
1255: Εξυπηρέτηση Ευρυζωνικών Υπηρεσιών (ADSL) (παροχή πληροφοριών)
1250: Υπηρεσία Γενικών Πληροφοριών COSMOTE και Αναγγελία Βλαβών
1299: Εξυπηρέτηση Πελατών Frog (λήψη παραγγελιών, βλαβοληψία, παροχή πληροφοριών/βοήθειας)
1290: Βλαβοληψία Frog</v>
      </c>
      <c r="P29" s="48" t="str">
        <f t="shared" si="2"/>
        <v/>
      </c>
      <c r="Q29" s="67" t="str">
        <f t="shared" si="11"/>
        <v/>
      </c>
      <c r="R29" s="41" t="str">
        <f t="shared" si="3"/>
        <v>01/01/2019</v>
      </c>
      <c r="S29" s="41">
        <f t="shared" si="4"/>
        <v>1</v>
      </c>
      <c r="T29" s="41">
        <f t="shared" si="5"/>
        <v>1</v>
      </c>
      <c r="U29" s="41">
        <f t="shared" si="6"/>
        <v>2019</v>
      </c>
      <c r="V29" s="41">
        <f t="shared" si="9"/>
        <v>0</v>
      </c>
      <c r="W29" s="41">
        <f t="shared" si="10"/>
        <v>0</v>
      </c>
    </row>
    <row r="30" spans="1:23" ht="30" customHeight="1" x14ac:dyDescent="0.25">
      <c r="A30" s="5" t="str">
        <f t="shared" si="1"/>
        <v>H01</v>
      </c>
      <c r="B30" s="4" t="str">
        <f t="shared" si="1"/>
        <v>COSMOTE</v>
      </c>
      <c r="C30" s="4">
        <f t="shared" si="1"/>
        <v>43466</v>
      </c>
      <c r="D30" s="92" t="str">
        <f>IF(AND(G30&lt;&gt;"",P30=""),IF(ΓΕΝΙΚΑ!$B$14="ΝΑΙ",15300,""),"")</f>
        <v/>
      </c>
      <c r="E30" s="31" t="str">
        <f>IF(ΓΕΝΙΚΑ!$B$14="ΝΑΙ","ΠΑΝΕΛΛΑΔΙΚΑ","")</f>
        <v>ΠΑΝΕΛΛΑΔΙΚΑ</v>
      </c>
      <c r="F30" s="94" t="s">
        <v>43</v>
      </c>
      <c r="G30" s="51"/>
      <c r="H30" s="77"/>
      <c r="I30" s="19" t="str">
        <f t="shared" si="7"/>
        <v/>
      </c>
      <c r="J30" s="103"/>
      <c r="K30" s="113"/>
      <c r="L30" s="100"/>
      <c r="M30" s="98"/>
      <c r="N30" s="87" t="str">
        <f t="shared" si="8"/>
        <v>13838: Εξυπηρέτηση Οικιακών Πελατών &amp; Καρτοκινητής (λήψη παραγγελιών, βλαβοληψία, παροχή πληροφοριών/βοήθειας)
13839: Εξυπηρέτηση Εταιρικών Πελατών (λήψη παραγγελιών, βλαβοληψία, παροχή πληροφοριών/βοήιθειας)
1255: Εξυπηρέτηση Ευρυζωνικών Υπηρεσιών (ADSL) (παροχή πληροφοριών)
1250: Υπηρεσία Γενικών Πληροφοριών COSMOTE και Αναγγελία Βλαβών
1299: Εξυπηρέτηση Πελατών Frog (λήψη παραγγελιών, βλαβοληψία, παροχή πληροφοριών/βοήθειας)
1290: Βλαβοληψία Frog</v>
      </c>
      <c r="P30" s="48" t="str">
        <f t="shared" si="2"/>
        <v/>
      </c>
      <c r="Q30" s="67" t="str">
        <f t="shared" si="11"/>
        <v/>
      </c>
      <c r="R30" s="41" t="str">
        <f t="shared" si="3"/>
        <v>01/01/2019</v>
      </c>
      <c r="S30" s="41">
        <f t="shared" si="4"/>
        <v>1</v>
      </c>
      <c r="T30" s="41">
        <f t="shared" si="5"/>
        <v>1</v>
      </c>
      <c r="U30" s="41">
        <f t="shared" si="6"/>
        <v>2019</v>
      </c>
      <c r="V30" s="41">
        <f t="shared" si="9"/>
        <v>0</v>
      </c>
      <c r="W30" s="41">
        <f t="shared" si="10"/>
        <v>0</v>
      </c>
    </row>
    <row r="31" spans="1:23" ht="30" customHeight="1" x14ac:dyDescent="0.25">
      <c r="A31" s="5" t="str">
        <f t="shared" si="1"/>
        <v>H01</v>
      </c>
      <c r="B31" s="4" t="str">
        <f t="shared" si="1"/>
        <v>COSMOTE</v>
      </c>
      <c r="C31" s="4">
        <f t="shared" si="1"/>
        <v>43466</v>
      </c>
      <c r="D31" s="92" t="str">
        <f>IF(AND(G31&lt;&gt;"",P31=""),IF(ΓΕΝΙΚΑ!$B$14="ΝΑΙ",15300,""),"")</f>
        <v/>
      </c>
      <c r="E31" s="31" t="str">
        <f>IF(ΓΕΝΙΚΑ!$B$14="ΝΑΙ","ΠΑΝΕΛΛΑΔΙΚΑ","")</f>
        <v>ΠΑΝΕΛΛΑΔΙΚΑ</v>
      </c>
      <c r="F31" s="94" t="s">
        <v>43</v>
      </c>
      <c r="G31" s="51"/>
      <c r="H31" s="77"/>
      <c r="I31" s="19" t="str">
        <f t="shared" si="7"/>
        <v/>
      </c>
      <c r="J31" s="103"/>
      <c r="K31" s="113"/>
      <c r="L31" s="100"/>
      <c r="M31" s="98"/>
      <c r="N31" s="87" t="str">
        <f t="shared" si="8"/>
        <v>13838: Εξυπηρέτηση Οικιακών Πελατών &amp; Καρτοκινητής (λήψη παραγγελιών, βλαβοληψία, παροχή πληροφοριών/βοήθειας)
13839: Εξυπηρέτηση Εταιρικών Πελατών (λήψη παραγγελιών, βλαβοληψία, παροχή πληροφοριών/βοήιθειας)
1255: Εξυπηρέτηση Ευρυζωνικών Υπηρεσιών (ADSL) (παροχή πληροφοριών)
1250: Υπηρεσία Γενικών Πληροφοριών COSMOTE και Αναγγελία Βλαβών
1299: Εξυπηρέτηση Πελατών Frog (λήψη παραγγελιών, βλαβοληψία, παροχή πληροφοριών/βοήθειας)
1290: Βλαβοληψία Frog</v>
      </c>
      <c r="P31" s="48" t="str">
        <f t="shared" si="2"/>
        <v/>
      </c>
      <c r="Q31" s="67" t="str">
        <f t="shared" si="11"/>
        <v/>
      </c>
      <c r="R31" s="41" t="str">
        <f t="shared" si="3"/>
        <v>01/01/2019</v>
      </c>
      <c r="S31" s="41">
        <f t="shared" si="4"/>
        <v>1</v>
      </c>
      <c r="T31" s="41">
        <f t="shared" si="5"/>
        <v>1</v>
      </c>
      <c r="U31" s="41">
        <f t="shared" si="6"/>
        <v>2019</v>
      </c>
      <c r="V31" s="41">
        <f t="shared" si="9"/>
        <v>0</v>
      </c>
      <c r="W31" s="41">
        <f t="shared" si="10"/>
        <v>0</v>
      </c>
    </row>
    <row r="32" spans="1:23" ht="30" customHeight="1" thickBot="1" x14ac:dyDescent="0.3">
      <c r="A32" s="6" t="str">
        <f t="shared" si="1"/>
        <v>H01</v>
      </c>
      <c r="B32" s="7" t="str">
        <f t="shared" si="1"/>
        <v>COSMOTE</v>
      </c>
      <c r="C32" s="7">
        <f t="shared" si="1"/>
        <v>43466</v>
      </c>
      <c r="D32" s="92" t="str">
        <f>IF(AND(G32&lt;&gt;"",P32=""),IF(ΓΕΝΙΚΑ!$B$14="ΝΑΙ",15300,""),"")</f>
        <v/>
      </c>
      <c r="E32" s="31" t="str">
        <f>IF(ΓΕΝΙΚΑ!$B$14="ΝΑΙ","ΠΑΝΕΛΛΑΔΙΚΑ","")</f>
        <v>ΠΑΝΕΛΛΑΔΙΚΑ</v>
      </c>
      <c r="F32" s="94" t="s">
        <v>43</v>
      </c>
      <c r="G32" s="52"/>
      <c r="H32" s="78"/>
      <c r="I32" s="20" t="str">
        <f>IF(G32="","",IF(G32="Άλλη",H32,G32))</f>
        <v/>
      </c>
      <c r="J32" s="104"/>
      <c r="K32" s="114"/>
      <c r="L32" s="101"/>
      <c r="M32" s="99"/>
      <c r="N32" s="88" t="str">
        <f t="shared" si="8"/>
        <v>13838: Εξυπηρέτηση Οικιακών Πελατών &amp; Καρτοκινητής (λήψη παραγγελιών, βλαβοληψία, παροχή πληροφοριών/βοήθειας)
13839: Εξυπηρέτηση Εταιρικών Πελατών (λήψη παραγγελιών, βλαβοληψία, παροχή πληροφοριών/βοήιθειας)
1255: Εξυπηρέτηση Ευρυζωνικών Υπηρεσιών (ADSL) (παροχή πληροφοριών)
1250: Υπηρεσία Γενικών Πληροφοριών COSMOTE και Αναγγελία Βλαβών
1299: Εξυπηρέτηση Πελατών Frog (λήψη παραγγελιών, βλαβοληψία, παροχή πληροφοριών/βοήθειας)
1290: Βλαβοληψία Frog</v>
      </c>
      <c r="P32" s="49" t="str">
        <f t="shared" si="2"/>
        <v/>
      </c>
      <c r="Q32" s="67" t="str">
        <f t="shared" si="11"/>
        <v/>
      </c>
      <c r="R32" s="41" t="str">
        <f t="shared" si="3"/>
        <v>01/01/2019</v>
      </c>
      <c r="S32" s="41">
        <f t="shared" si="4"/>
        <v>1</v>
      </c>
      <c r="T32" s="41">
        <f t="shared" si="5"/>
        <v>1</v>
      </c>
      <c r="U32" s="41">
        <f t="shared" si="6"/>
        <v>2019</v>
      </c>
      <c r="V32" s="41">
        <f t="shared" si="9"/>
        <v>0</v>
      </c>
      <c r="W32" s="41">
        <f t="shared" si="10"/>
        <v>0</v>
      </c>
    </row>
  </sheetData>
  <sheetProtection algorithmName="SHA-512" hashValue="5r4PcCNoAqkY5cC8nIP73j/pBQh4zuYI3zwee0NvtLMYSC2WpEt+fiIrtUBscRzYey0jscrtSTlkY4HmpqjaMA==" saltValue="fNUXpPG5mefL3E9Ck4z+dg==" spinCount="100000" sheet="1" objects="1" scenarios="1" formatColumns="0" formatRows="0" selectLockedCells="1"/>
  <conditionalFormatting sqref="P3:P32">
    <cfRule type="cellIs" dxfId="8" priority="1" operator="equal">
      <formula>"ΣΦΑΛΜΑ"</formula>
    </cfRule>
  </conditionalFormatting>
  <dataValidations count="2">
    <dataValidation type="list" allowBlank="1" showInputMessage="1" showErrorMessage="1" sqref="G3:G32">
      <formula1>Service</formula1>
    </dataValidation>
    <dataValidation type="list" allowBlank="1" showInputMessage="1" showErrorMessage="1" sqref="J3:J32">
      <formula1>Meso</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00B0F0"/>
  </sheetPr>
  <dimension ref="A1:N32"/>
  <sheetViews>
    <sheetView topLeftCell="A2" workbookViewId="0">
      <selection activeCell="I10" sqref="I10"/>
    </sheetView>
  </sheetViews>
  <sheetFormatPr defaultColWidth="0" defaultRowHeight="15" zeroHeight="1" x14ac:dyDescent="0.25"/>
  <cols>
    <col min="1" max="1" width="50" style="41" customWidth="1"/>
    <col min="2" max="5" width="23" style="41" hidden="1" customWidth="1"/>
    <col min="6" max="6" width="37.140625" style="41" customWidth="1"/>
    <col min="7" max="7" width="22.42578125" style="41" customWidth="1"/>
    <col min="8" max="8" width="42.28515625" style="41" customWidth="1"/>
    <col min="9" max="9" width="28" style="41" bestFit="1" customWidth="1"/>
    <col min="10" max="10" width="28" style="41" hidden="1" customWidth="1"/>
    <col min="11" max="11" width="49.28515625" style="41" customWidth="1"/>
    <col min="12" max="12" width="7.140625" style="41" customWidth="1"/>
    <col min="13" max="13" width="15.5703125" style="41" customWidth="1"/>
    <col min="14" max="14" width="63.5703125" style="41" customWidth="1"/>
    <col min="15" max="16384" width="9.140625" style="41" hidden="1"/>
  </cols>
  <sheetData>
    <row r="1" spans="1:14" ht="15.75" hidden="1" thickBot="1" x14ac:dyDescent="0.3">
      <c r="A1" s="22" t="s">
        <v>44</v>
      </c>
      <c r="B1" s="22" t="s">
        <v>45</v>
      </c>
      <c r="C1" s="13" t="s">
        <v>78</v>
      </c>
      <c r="D1" s="13" t="s">
        <v>79</v>
      </c>
      <c r="E1" s="13" t="s">
        <v>46</v>
      </c>
      <c r="F1" s="35" t="s">
        <v>47</v>
      </c>
      <c r="G1" s="35" t="s">
        <v>52</v>
      </c>
      <c r="H1" s="35" t="s">
        <v>53</v>
      </c>
      <c r="I1" s="35" t="s">
        <v>49</v>
      </c>
      <c r="J1" s="35" t="s">
        <v>56</v>
      </c>
      <c r="K1" s="35" t="s">
        <v>50</v>
      </c>
      <c r="M1" s="22" t="s">
        <v>49</v>
      </c>
      <c r="N1" s="22" t="s">
        <v>49</v>
      </c>
    </row>
    <row r="2" spans="1:14" ht="45" customHeight="1" thickBot="1" x14ac:dyDescent="0.3">
      <c r="A2" s="2" t="s">
        <v>12</v>
      </c>
      <c r="B2" s="3" t="s">
        <v>8</v>
      </c>
      <c r="C2" s="25"/>
      <c r="D2" s="25"/>
      <c r="E2" s="25" t="s">
        <v>80</v>
      </c>
      <c r="F2" s="3" t="s">
        <v>15</v>
      </c>
      <c r="G2" s="3" t="s">
        <v>13</v>
      </c>
      <c r="H2" s="3" t="s">
        <v>18</v>
      </c>
      <c r="I2" s="3" t="s">
        <v>67</v>
      </c>
      <c r="J2" s="25" t="s">
        <v>67</v>
      </c>
      <c r="K2" s="10" t="s">
        <v>11</v>
      </c>
      <c r="M2" s="29" t="s">
        <v>39</v>
      </c>
      <c r="N2" s="29" t="s">
        <v>66</v>
      </c>
    </row>
    <row r="3" spans="1:14" ht="30" customHeight="1" thickTop="1" x14ac:dyDescent="0.25">
      <c r="A3" s="9" t="s">
        <v>24</v>
      </c>
      <c r="B3" s="59" t="str">
        <f>ΓΕΝΙΚΑ!C4</f>
        <v>COSMOTE</v>
      </c>
      <c r="C3" s="92">
        <f>IF(AND(F3&lt;&gt;"",M3=""),IF(ΓΕΝΙΚΑ!$B$15="ΝΑΙ",15300,""),"")</f>
        <v>15300</v>
      </c>
      <c r="D3" s="19" t="str">
        <f>IF(ΓΕΝΙΚΑ!$B$15="ΝΑΙ","ΠΑΝΕΛΛΑΔΙΚΑ","")</f>
        <v>ΠΑΝΕΛΛΑΔΙΚΑ</v>
      </c>
      <c r="E3" s="93" t="s">
        <v>43</v>
      </c>
      <c r="F3" s="31" t="str">
        <f>IF(G3="","",'H01'!I3)</f>
        <v>Λήψη παραγγελιών ή/και παροχή πληροφοριών/βοήθειας</v>
      </c>
      <c r="G3" s="32" t="str">
        <f>IF(OR('H01'!J3="Τηλέφωνο",'H01'!J3="Fax"),'H01'!J3,"")</f>
        <v>Τηλέφωνο</v>
      </c>
      <c r="H3" s="30">
        <f>IF(OR('H01'!J3="Τηλέφωνο",'H01'!J3="Fax"),'H01'!K3,"")</f>
        <v>13838</v>
      </c>
      <c r="I3" s="56">
        <v>17.36</v>
      </c>
      <c r="J3" s="89">
        <f>IF(ISNUMBER(I3),ROUND(I3,2),"")</f>
        <v>17.36</v>
      </c>
      <c r="K3" s="107"/>
      <c r="M3" s="54" t="str">
        <f>IF(N3="","","ΣΦΑΛΜΑ")</f>
        <v/>
      </c>
      <c r="N3" s="79" t="str">
        <f>IF(H3="","",IF(ISNUMBER(I3),IF(OR(I3&lt;0,I3&gt;100),"Το ποσοστό αναπάντητων κλήσεων πρέπει να είναι αριθμός από 0 έως 100","")," | Το ποσοστό αναπάντητων κλήσεων πρέπει να συμπληρωθεί"))</f>
        <v/>
      </c>
    </row>
    <row r="4" spans="1:14" ht="30" customHeight="1" x14ac:dyDescent="0.25">
      <c r="A4" s="5" t="str">
        <f t="shared" ref="A4:B32" si="0">A$3</f>
        <v>H02</v>
      </c>
      <c r="B4" s="4" t="str">
        <f t="shared" si="0"/>
        <v>COSMOTE</v>
      </c>
      <c r="C4" s="92">
        <f>IF(AND(F4&lt;&gt;"",M4=""),IF(ΓΕΝΙΚΑ!$B$15="ΝΑΙ",15300,""),"")</f>
        <v>15300</v>
      </c>
      <c r="D4" s="19" t="str">
        <f>IF(ΓΕΝΙΚΑ!$B$15="ΝΑΙ","ΠΑΝΕΛΛΑΔΙΚΑ","")</f>
        <v>ΠΑΝΕΛΛΑΔΙΚΑ</v>
      </c>
      <c r="E4" s="94" t="s">
        <v>43</v>
      </c>
      <c r="F4" s="31" t="str">
        <f>IF(G4="","",'H01'!I4)</f>
        <v>Λήψη παραγγελιών ή/και παροχή πληροφοριών/βοήθειας</v>
      </c>
      <c r="G4" s="32" t="str">
        <f>IF(OR('H01'!J4="Τηλέφωνο",'H01'!J4="Fax"),'H01'!J4,"")</f>
        <v>Τηλέφωνο</v>
      </c>
      <c r="H4" s="30">
        <f>IF(OR('H01'!J4="Τηλέφωνο",'H01'!J4="Fax"),'H01'!K4,"")</f>
        <v>13839</v>
      </c>
      <c r="I4" s="57">
        <v>5.42</v>
      </c>
      <c r="J4" s="90">
        <f t="shared" ref="J4:J32" si="1">IF(ISNUMBER(I4),ROUND(I4,2),"")</f>
        <v>5.42</v>
      </c>
      <c r="K4" s="108">
        <f>K$3</f>
        <v>0</v>
      </c>
      <c r="M4" s="54" t="str">
        <f t="shared" ref="M4:M32" si="2">IF(N4="","","ΣΦΑΛΜΑ")</f>
        <v/>
      </c>
      <c r="N4" s="80" t="str">
        <f t="shared" ref="N4:N32" si="3">IF(H4="","",IF(ISNUMBER(I4),IF(OR(I4&lt;0,I4&gt;100),"Το ποσοστό αναπάντητων κλήσεων πρέπει να είναι αριθμός από 0 έως 100","")," | Το ποσοστό αναπάντητων κλήσεων πρέπει να συμπληρωθεί"))</f>
        <v/>
      </c>
    </row>
    <row r="5" spans="1:14" ht="30" customHeight="1" x14ac:dyDescent="0.25">
      <c r="A5" s="5" t="str">
        <f t="shared" si="0"/>
        <v>H02</v>
      </c>
      <c r="B5" s="4" t="str">
        <f t="shared" si="0"/>
        <v>COSMOTE</v>
      </c>
      <c r="C5" s="92">
        <f>IF(AND(F5&lt;&gt;"",M5=""),IF(ΓΕΝΙΚΑ!$B$15="ΝΑΙ",15300,""),"")</f>
        <v>15300</v>
      </c>
      <c r="D5" s="19" t="str">
        <f>IF(ΓΕΝΙΚΑ!$B$15="ΝΑΙ","ΠΑΝΕΛΛΑΔΙΚΑ","")</f>
        <v>ΠΑΝΕΛΛΑΔΙΚΑ</v>
      </c>
      <c r="E5" s="94" t="s">
        <v>43</v>
      </c>
      <c r="F5" s="31" t="str">
        <f>IF(G5="","",'H01'!I5)</f>
        <v>Λήψη παραγγελιών ή/και παροχή πληροφοριών/βοήθειας</v>
      </c>
      <c r="G5" s="32" t="str">
        <f>IF(OR('H01'!J5="Τηλέφωνο",'H01'!J5="Fax"),'H01'!J5,"")</f>
        <v>Τηλέφωνο</v>
      </c>
      <c r="H5" s="30">
        <f>IF(OR('H01'!J5="Τηλέφωνο",'H01'!J5="Fax"),'H01'!K5,"")</f>
        <v>1255</v>
      </c>
      <c r="I5" s="57">
        <v>17.78</v>
      </c>
      <c r="J5" s="90">
        <f t="shared" si="1"/>
        <v>17.78</v>
      </c>
      <c r="K5" s="109">
        <f t="shared" ref="K5:K32" si="4">K$3</f>
        <v>0</v>
      </c>
      <c r="M5" s="54" t="str">
        <f t="shared" si="2"/>
        <v/>
      </c>
      <c r="N5" s="80" t="str">
        <f t="shared" si="3"/>
        <v/>
      </c>
    </row>
    <row r="6" spans="1:14" ht="30" customHeight="1" x14ac:dyDescent="0.25">
      <c r="A6" s="5" t="str">
        <f t="shared" si="0"/>
        <v>H02</v>
      </c>
      <c r="B6" s="4" t="str">
        <f t="shared" si="0"/>
        <v>COSMOTE</v>
      </c>
      <c r="C6" s="92">
        <f>IF(AND(F6&lt;&gt;"",M6=""),IF(ΓΕΝΙΚΑ!$B$15="ΝΑΙ",15300,""),"")</f>
        <v>15300</v>
      </c>
      <c r="D6" s="19" t="str">
        <f>IF(ΓΕΝΙΚΑ!$B$15="ΝΑΙ","ΠΑΝΕΛΛΑΔΙΚΑ","")</f>
        <v>ΠΑΝΕΛΛΑΔΙΚΑ</v>
      </c>
      <c r="E6" s="94" t="s">
        <v>43</v>
      </c>
      <c r="F6" s="31" t="str">
        <f>IF(G6="","",'H01'!I6)</f>
        <v>Λήψη παραγγελιών ή/και παροχή πληροφοριών/βοήθειας</v>
      </c>
      <c r="G6" s="32" t="str">
        <f>IF(OR('H01'!J6="Τηλέφωνο",'H01'!J6="Fax"),'H01'!J6,"")</f>
        <v>Τηλέφωνο</v>
      </c>
      <c r="H6" s="30">
        <f>IF(OR('H01'!J6="Τηλέφωνο",'H01'!J6="Fax"),'H01'!K6,"")</f>
        <v>1250</v>
      </c>
      <c r="I6" s="57">
        <v>3.33</v>
      </c>
      <c r="J6" s="90">
        <f t="shared" si="1"/>
        <v>3.33</v>
      </c>
      <c r="K6" s="109">
        <f t="shared" si="4"/>
        <v>0</v>
      </c>
      <c r="M6" s="54" t="str">
        <f t="shared" si="2"/>
        <v/>
      </c>
      <c r="N6" s="80" t="str">
        <f t="shared" si="3"/>
        <v/>
      </c>
    </row>
    <row r="7" spans="1:14" ht="30" customHeight="1" x14ac:dyDescent="0.25">
      <c r="A7" s="5" t="str">
        <f t="shared" si="0"/>
        <v>H02</v>
      </c>
      <c r="B7" s="4" t="str">
        <f t="shared" si="0"/>
        <v>COSMOTE</v>
      </c>
      <c r="C7" s="92">
        <f>IF(AND(F7&lt;&gt;"",M7=""),IF(ΓΕΝΙΚΑ!$B$15="ΝΑΙ",15300,""),"")</f>
        <v>15300</v>
      </c>
      <c r="D7" s="19" t="str">
        <f>IF(ΓΕΝΙΚΑ!$B$15="ΝΑΙ","ΠΑΝΕΛΛΑΔΙΚΑ","")</f>
        <v>ΠΑΝΕΛΛΑΔΙΚΑ</v>
      </c>
      <c r="E7" s="94" t="s">
        <v>43</v>
      </c>
      <c r="F7" s="31" t="str">
        <f>IF(G7="","",'H01'!I7)</f>
        <v>Λήψη παραγγελιών ή/και παροχή πληροφοριών/βοήθειας</v>
      </c>
      <c r="G7" s="32" t="str">
        <f>IF(OR('H01'!J7="Τηλέφωνο",'H01'!J7="Fax"),'H01'!J7,"")</f>
        <v>Τηλέφωνο</v>
      </c>
      <c r="H7" s="30">
        <f>IF(OR('H01'!J7="Τηλέφωνο",'H01'!J7="Fax"),'H01'!K7,"")</f>
        <v>1299</v>
      </c>
      <c r="I7" s="57">
        <v>4.62</v>
      </c>
      <c r="J7" s="90">
        <f t="shared" si="1"/>
        <v>4.62</v>
      </c>
      <c r="K7" s="109">
        <f t="shared" si="4"/>
        <v>0</v>
      </c>
      <c r="M7" s="54" t="str">
        <f t="shared" si="2"/>
        <v/>
      </c>
      <c r="N7" s="80" t="str">
        <f t="shared" si="3"/>
        <v/>
      </c>
    </row>
    <row r="8" spans="1:14" ht="30" customHeight="1" x14ac:dyDescent="0.25">
      <c r="A8" s="5" t="str">
        <f t="shared" si="0"/>
        <v>H02</v>
      </c>
      <c r="B8" s="4" t="str">
        <f t="shared" si="0"/>
        <v>COSMOTE</v>
      </c>
      <c r="C8" s="92">
        <f>IF(AND(F8&lt;&gt;"",M8=""),IF(ΓΕΝΙΚΑ!$B$15="ΝΑΙ",15300,""),"")</f>
        <v>15300</v>
      </c>
      <c r="D8" s="19" t="str">
        <f>IF(ΓΕΝΙΚΑ!$B$15="ΝΑΙ","ΠΑΝΕΛΛΑΔΙΚΑ","")</f>
        <v>ΠΑΝΕΛΛΑΔΙΚΑ</v>
      </c>
      <c r="E8" s="94" t="s">
        <v>43</v>
      </c>
      <c r="F8" s="31" t="str">
        <f>IF(G8="","",'H01'!I8)</f>
        <v>Βλαβοληψία</v>
      </c>
      <c r="G8" s="32" t="str">
        <f>IF(OR('H01'!J8="Τηλέφωνο",'H01'!J8="Fax"),'H01'!J8,"")</f>
        <v>Τηλέφωνο</v>
      </c>
      <c r="H8" s="30">
        <f>IF(OR('H01'!J8="Τηλέφωνο",'H01'!J8="Fax"),'H01'!K8,"")</f>
        <v>1290</v>
      </c>
      <c r="I8" s="57">
        <v>29.61</v>
      </c>
      <c r="J8" s="90">
        <f t="shared" si="1"/>
        <v>29.61</v>
      </c>
      <c r="K8" s="109">
        <f t="shared" si="4"/>
        <v>0</v>
      </c>
      <c r="M8" s="54" t="str">
        <f t="shared" si="2"/>
        <v/>
      </c>
      <c r="N8" s="80" t="str">
        <f t="shared" si="3"/>
        <v/>
      </c>
    </row>
    <row r="9" spans="1:14" ht="30" customHeight="1" x14ac:dyDescent="0.25">
      <c r="A9" s="5" t="str">
        <f t="shared" si="0"/>
        <v>H02</v>
      </c>
      <c r="B9" s="4" t="str">
        <f t="shared" si="0"/>
        <v>COSMOTE</v>
      </c>
      <c r="C9" s="92">
        <f>IF(AND(F9&lt;&gt;"",M9=""),IF(ΓΕΝΙΚΑ!$B$15="ΝΑΙ",15300,""),"")</f>
        <v>15300</v>
      </c>
      <c r="D9" s="19" t="str">
        <f>IF(ΓΕΝΙΚΑ!$B$15="ΝΑΙ","ΠΑΝΕΛΛΑΔΙΚΑ","")</f>
        <v>ΠΑΝΕΛΛΑΔΙΚΑ</v>
      </c>
      <c r="E9" s="94" t="s">
        <v>43</v>
      </c>
      <c r="F9" s="31" t="str">
        <f>IF(G9="","",'H01'!I9)</f>
        <v>Βλαβοληψία</v>
      </c>
      <c r="G9" s="32" t="str">
        <f>IF(OR('H01'!J9="Τηλέφωνο",'H01'!J9="Fax"),'H01'!J9,"")</f>
        <v>Τηλέφωνο</v>
      </c>
      <c r="H9" s="30">
        <f>IF(OR('H01'!J9="Τηλέφωνο",'H01'!J9="Fax"),'H01'!K9,"")</f>
        <v>13738</v>
      </c>
      <c r="I9" s="57">
        <v>6.32</v>
      </c>
      <c r="J9" s="90">
        <f t="shared" si="1"/>
        <v>6.32</v>
      </c>
      <c r="K9" s="109">
        <f t="shared" si="4"/>
        <v>0</v>
      </c>
      <c r="M9" s="54" t="str">
        <f t="shared" si="2"/>
        <v/>
      </c>
      <c r="N9" s="80" t="str">
        <f t="shared" si="3"/>
        <v/>
      </c>
    </row>
    <row r="10" spans="1:14" ht="30" customHeight="1" x14ac:dyDescent="0.25">
      <c r="A10" s="5" t="str">
        <f t="shared" si="0"/>
        <v>H02</v>
      </c>
      <c r="B10" s="26" t="str">
        <f t="shared" si="0"/>
        <v>COSMOTE</v>
      </c>
      <c r="C10" s="92">
        <f>IF(AND(F10&lt;&gt;"",M10=""),IF(ΓΕΝΙΚΑ!$B$15="ΝΑΙ",15300,""),"")</f>
        <v>15300</v>
      </c>
      <c r="D10" s="19" t="str">
        <f>IF(ΓΕΝΙΚΑ!$B$15="ΝΑΙ","ΠΑΝΕΛΛΑΔΙΚΑ","")</f>
        <v>ΠΑΝΕΛΛΑΔΙΚΑ</v>
      </c>
      <c r="E10" s="94" t="s">
        <v>43</v>
      </c>
      <c r="F10" s="31" t="str">
        <f>IF(G10="","",'H01'!I10)</f>
        <v>Λήψη παραγγελιών ή/και παροχή πληροφοριών/βοήθειας</v>
      </c>
      <c r="G10" s="32" t="str">
        <f>IF(OR('H01'!J10="Τηλέφωνο",'H01'!J10="Fax"),'H01'!J10,"")</f>
        <v>Fax</v>
      </c>
      <c r="H10" s="30">
        <f>IF(OR('H01'!J10="Τηλέφωνο",'H01'!J10="Fax"),'H01'!K10,"")</f>
        <v>2102511888</v>
      </c>
      <c r="I10" s="57">
        <v>13.82</v>
      </c>
      <c r="J10" s="90">
        <f t="shared" si="1"/>
        <v>13.82</v>
      </c>
      <c r="K10" s="109">
        <f t="shared" si="4"/>
        <v>0</v>
      </c>
      <c r="M10" s="54" t="str">
        <f t="shared" si="2"/>
        <v/>
      </c>
      <c r="N10" s="80" t="str">
        <f t="shared" si="3"/>
        <v/>
      </c>
    </row>
    <row r="11" spans="1:14" ht="30" customHeight="1" x14ac:dyDescent="0.25">
      <c r="A11" s="5" t="str">
        <f t="shared" si="0"/>
        <v>H02</v>
      </c>
      <c r="B11" s="26" t="str">
        <f t="shared" si="0"/>
        <v>COSMOTE</v>
      </c>
      <c r="C11" s="92" t="str">
        <f>IF(AND(F11&lt;&gt;"",M11=""),IF(ΓΕΝΙΚΑ!$B$15="ΝΑΙ",15300,""),"")</f>
        <v/>
      </c>
      <c r="D11" s="19" t="str">
        <f>IF(ΓΕΝΙΚΑ!$B$15="ΝΑΙ","ΠΑΝΕΛΛΑΔΙΚΑ","")</f>
        <v>ΠΑΝΕΛΛΑΔΙΚΑ</v>
      </c>
      <c r="E11" s="94" t="s">
        <v>43</v>
      </c>
      <c r="F11" s="31" t="str">
        <f>IF(G11="","",'H01'!I11)</f>
        <v/>
      </c>
      <c r="G11" s="32" t="str">
        <f>IF(OR('H01'!J11="Τηλέφωνο",'H01'!J11="Fax"),'H01'!J11,"")</f>
        <v/>
      </c>
      <c r="H11" s="30" t="str">
        <f>IF(OR('H01'!J11="Τηλέφωνο",'H01'!J11="Fax"),'H01'!K11,"")</f>
        <v/>
      </c>
      <c r="I11" s="57"/>
      <c r="J11" s="90" t="str">
        <f t="shared" si="1"/>
        <v/>
      </c>
      <c r="K11" s="109">
        <f t="shared" si="4"/>
        <v>0</v>
      </c>
      <c r="M11" s="54" t="str">
        <f t="shared" si="2"/>
        <v/>
      </c>
      <c r="N11" s="80" t="str">
        <f t="shared" si="3"/>
        <v/>
      </c>
    </row>
    <row r="12" spans="1:14" ht="30" customHeight="1" x14ac:dyDescent="0.25">
      <c r="A12" s="5" t="str">
        <f t="shared" si="0"/>
        <v>H02</v>
      </c>
      <c r="B12" s="26" t="str">
        <f t="shared" si="0"/>
        <v>COSMOTE</v>
      </c>
      <c r="C12" s="92" t="str">
        <f>IF(AND(F12&lt;&gt;"",M12=""),IF(ΓΕΝΙΚΑ!$B$15="ΝΑΙ",15300,""),"")</f>
        <v/>
      </c>
      <c r="D12" s="19" t="str">
        <f>IF(ΓΕΝΙΚΑ!$B$15="ΝΑΙ","ΠΑΝΕΛΛΑΔΙΚΑ","")</f>
        <v>ΠΑΝΕΛΛΑΔΙΚΑ</v>
      </c>
      <c r="E12" s="94" t="s">
        <v>43</v>
      </c>
      <c r="F12" s="31" t="str">
        <f>IF(G12="","",'H01'!I12)</f>
        <v/>
      </c>
      <c r="G12" s="32" t="str">
        <f>IF(OR('H01'!J12="Τηλέφωνο",'H01'!J12="Fax"),'H01'!J12,"")</f>
        <v/>
      </c>
      <c r="H12" s="30" t="str">
        <f>IF(OR('H01'!J12="Τηλέφωνο",'H01'!J12="Fax"),'H01'!K12,"")</f>
        <v/>
      </c>
      <c r="I12" s="57"/>
      <c r="J12" s="90" t="str">
        <f t="shared" si="1"/>
        <v/>
      </c>
      <c r="K12" s="109">
        <f t="shared" si="4"/>
        <v>0</v>
      </c>
      <c r="M12" s="54" t="str">
        <f t="shared" si="2"/>
        <v/>
      </c>
      <c r="N12" s="80" t="str">
        <f t="shared" si="3"/>
        <v/>
      </c>
    </row>
    <row r="13" spans="1:14" ht="30" customHeight="1" x14ac:dyDescent="0.25">
      <c r="A13" s="5" t="str">
        <f t="shared" si="0"/>
        <v>H02</v>
      </c>
      <c r="B13" s="26" t="str">
        <f t="shared" si="0"/>
        <v>COSMOTE</v>
      </c>
      <c r="C13" s="92" t="str">
        <f>IF(AND(F13&lt;&gt;"",M13=""),IF(ΓΕΝΙΚΑ!$B$15="ΝΑΙ",15300,""),"")</f>
        <v/>
      </c>
      <c r="D13" s="19" t="str">
        <f>IF(ΓΕΝΙΚΑ!$B$15="ΝΑΙ","ΠΑΝΕΛΛΑΔΙΚΑ","")</f>
        <v>ΠΑΝΕΛΛΑΔΙΚΑ</v>
      </c>
      <c r="E13" s="94" t="s">
        <v>43</v>
      </c>
      <c r="F13" s="31" t="str">
        <f>IF(G13="","",'H01'!I13)</f>
        <v/>
      </c>
      <c r="G13" s="32" t="str">
        <f>IF(OR('H01'!J13="Τηλέφωνο",'H01'!J13="Fax"),'H01'!J13,"")</f>
        <v/>
      </c>
      <c r="H13" s="30" t="str">
        <f>IF(OR('H01'!J13="Τηλέφωνο",'H01'!J13="Fax"),'H01'!K13,"")</f>
        <v/>
      </c>
      <c r="I13" s="57"/>
      <c r="J13" s="90" t="str">
        <f t="shared" si="1"/>
        <v/>
      </c>
      <c r="K13" s="109">
        <f t="shared" si="4"/>
        <v>0</v>
      </c>
      <c r="M13" s="54" t="str">
        <f t="shared" si="2"/>
        <v/>
      </c>
      <c r="N13" s="80" t="str">
        <f t="shared" si="3"/>
        <v/>
      </c>
    </row>
    <row r="14" spans="1:14" ht="30" customHeight="1" x14ac:dyDescent="0.25">
      <c r="A14" s="5" t="str">
        <f t="shared" si="0"/>
        <v>H02</v>
      </c>
      <c r="B14" s="26" t="str">
        <f t="shared" si="0"/>
        <v>COSMOTE</v>
      </c>
      <c r="C14" s="92" t="str">
        <f>IF(AND(F14&lt;&gt;"",M14=""),IF(ΓΕΝΙΚΑ!$B$15="ΝΑΙ",15300,""),"")</f>
        <v/>
      </c>
      <c r="D14" s="19" t="str">
        <f>IF(ΓΕΝΙΚΑ!$B$15="ΝΑΙ","ΠΑΝΕΛΛΑΔΙΚΑ","")</f>
        <v>ΠΑΝΕΛΛΑΔΙΚΑ</v>
      </c>
      <c r="E14" s="94" t="s">
        <v>43</v>
      </c>
      <c r="F14" s="31" t="str">
        <f>IF(G14="","",'H01'!I14)</f>
        <v/>
      </c>
      <c r="G14" s="32" t="str">
        <f>IF(OR('H01'!J14="Τηλέφωνο",'H01'!J14="Fax"),'H01'!J14,"")</f>
        <v/>
      </c>
      <c r="H14" s="30" t="str">
        <f>IF(OR('H01'!J14="Τηλέφωνο",'H01'!J14="Fax"),'H01'!K14,"")</f>
        <v/>
      </c>
      <c r="I14" s="57"/>
      <c r="J14" s="90" t="str">
        <f t="shared" si="1"/>
        <v/>
      </c>
      <c r="K14" s="109">
        <f t="shared" si="4"/>
        <v>0</v>
      </c>
      <c r="M14" s="54" t="str">
        <f t="shared" si="2"/>
        <v/>
      </c>
      <c r="N14" s="80" t="str">
        <f t="shared" si="3"/>
        <v/>
      </c>
    </row>
    <row r="15" spans="1:14" ht="30" customHeight="1" x14ac:dyDescent="0.25">
      <c r="A15" s="5" t="str">
        <f t="shared" si="0"/>
        <v>H02</v>
      </c>
      <c r="B15" s="26" t="str">
        <f t="shared" si="0"/>
        <v>COSMOTE</v>
      </c>
      <c r="C15" s="92" t="str">
        <f>IF(AND(F15&lt;&gt;"",M15=""),IF(ΓΕΝΙΚΑ!$B$15="ΝΑΙ",15300,""),"")</f>
        <v/>
      </c>
      <c r="D15" s="19" t="str">
        <f>IF(ΓΕΝΙΚΑ!$B$15="ΝΑΙ","ΠΑΝΕΛΛΑΔΙΚΑ","")</f>
        <v>ΠΑΝΕΛΛΑΔΙΚΑ</v>
      </c>
      <c r="E15" s="94" t="s">
        <v>43</v>
      </c>
      <c r="F15" s="31" t="str">
        <f>IF(G15="","",'H01'!I15)</f>
        <v/>
      </c>
      <c r="G15" s="32" t="str">
        <f>IF(OR('H01'!J15="Τηλέφωνο",'H01'!J15="Fax"),'H01'!J15,"")</f>
        <v/>
      </c>
      <c r="H15" s="30" t="str">
        <f>IF(OR('H01'!J15="Τηλέφωνο",'H01'!J15="Fax"),'H01'!K15,"")</f>
        <v/>
      </c>
      <c r="I15" s="57"/>
      <c r="J15" s="90" t="str">
        <f t="shared" si="1"/>
        <v/>
      </c>
      <c r="K15" s="109">
        <f t="shared" si="4"/>
        <v>0</v>
      </c>
      <c r="M15" s="54" t="str">
        <f t="shared" si="2"/>
        <v/>
      </c>
      <c r="N15" s="80" t="str">
        <f t="shared" si="3"/>
        <v/>
      </c>
    </row>
    <row r="16" spans="1:14" ht="30" customHeight="1" x14ac:dyDescent="0.25">
      <c r="A16" s="5" t="str">
        <f t="shared" si="0"/>
        <v>H02</v>
      </c>
      <c r="B16" s="26" t="str">
        <f t="shared" si="0"/>
        <v>COSMOTE</v>
      </c>
      <c r="C16" s="92" t="str">
        <f>IF(AND(F16&lt;&gt;"",M16=""),IF(ΓΕΝΙΚΑ!$B$15="ΝΑΙ",15300,""),"")</f>
        <v/>
      </c>
      <c r="D16" s="19" t="str">
        <f>IF(ΓΕΝΙΚΑ!$B$15="ΝΑΙ","ΠΑΝΕΛΛΑΔΙΚΑ","")</f>
        <v>ΠΑΝΕΛΛΑΔΙΚΑ</v>
      </c>
      <c r="E16" s="94" t="s">
        <v>43</v>
      </c>
      <c r="F16" s="31" t="str">
        <f>IF(G16="","",'H01'!I16)</f>
        <v/>
      </c>
      <c r="G16" s="32" t="str">
        <f>IF(OR('H01'!J16="Τηλέφωνο",'H01'!J16="Fax"),'H01'!J16,"")</f>
        <v/>
      </c>
      <c r="H16" s="30" t="str">
        <f>IF(OR('H01'!J16="Τηλέφωνο",'H01'!J16="Fax"),'H01'!K16,"")</f>
        <v/>
      </c>
      <c r="I16" s="57"/>
      <c r="J16" s="90" t="str">
        <f t="shared" si="1"/>
        <v/>
      </c>
      <c r="K16" s="109">
        <f t="shared" si="4"/>
        <v>0</v>
      </c>
      <c r="M16" s="54" t="str">
        <f t="shared" si="2"/>
        <v/>
      </c>
      <c r="N16" s="80" t="str">
        <f t="shared" si="3"/>
        <v/>
      </c>
    </row>
    <row r="17" spans="1:14" ht="30" customHeight="1" x14ac:dyDescent="0.25">
      <c r="A17" s="5" t="str">
        <f t="shared" si="0"/>
        <v>H02</v>
      </c>
      <c r="B17" s="26" t="str">
        <f t="shared" si="0"/>
        <v>COSMOTE</v>
      </c>
      <c r="C17" s="92" t="str">
        <f>IF(AND(F17&lt;&gt;"",M17=""),IF(ΓΕΝΙΚΑ!$B$15="ΝΑΙ",15300,""),"")</f>
        <v/>
      </c>
      <c r="D17" s="19" t="str">
        <f>IF(ΓΕΝΙΚΑ!$B$15="ΝΑΙ","ΠΑΝΕΛΛΑΔΙΚΑ","")</f>
        <v>ΠΑΝΕΛΛΑΔΙΚΑ</v>
      </c>
      <c r="E17" s="94" t="s">
        <v>43</v>
      </c>
      <c r="F17" s="31" t="str">
        <f>IF(G17="","",'H01'!I17)</f>
        <v/>
      </c>
      <c r="G17" s="32" t="str">
        <f>IF(OR('H01'!J17="Τηλέφωνο",'H01'!J17="Fax"),'H01'!J17,"")</f>
        <v/>
      </c>
      <c r="H17" s="30" t="str">
        <f>IF(OR('H01'!J17="Τηλέφωνο",'H01'!J17="Fax"),'H01'!K17,"")</f>
        <v/>
      </c>
      <c r="I17" s="57"/>
      <c r="J17" s="90" t="str">
        <f t="shared" si="1"/>
        <v/>
      </c>
      <c r="K17" s="109">
        <f t="shared" si="4"/>
        <v>0</v>
      </c>
      <c r="M17" s="54" t="str">
        <f t="shared" si="2"/>
        <v/>
      </c>
      <c r="N17" s="80" t="str">
        <f t="shared" si="3"/>
        <v/>
      </c>
    </row>
    <row r="18" spans="1:14" ht="30" customHeight="1" x14ac:dyDescent="0.25">
      <c r="A18" s="5" t="str">
        <f t="shared" si="0"/>
        <v>H02</v>
      </c>
      <c r="B18" s="26" t="str">
        <f t="shared" si="0"/>
        <v>COSMOTE</v>
      </c>
      <c r="C18" s="92" t="str">
        <f>IF(AND(F18&lt;&gt;"",M18=""),IF(ΓΕΝΙΚΑ!$B$15="ΝΑΙ",15300,""),"")</f>
        <v/>
      </c>
      <c r="D18" s="19" t="str">
        <f>IF(ΓΕΝΙΚΑ!$B$15="ΝΑΙ","ΠΑΝΕΛΛΑΔΙΚΑ","")</f>
        <v>ΠΑΝΕΛΛΑΔΙΚΑ</v>
      </c>
      <c r="E18" s="94" t="s">
        <v>43</v>
      </c>
      <c r="F18" s="31" t="str">
        <f>IF(G18="","",'H01'!I18)</f>
        <v/>
      </c>
      <c r="G18" s="32" t="str">
        <f>IF(OR('H01'!J18="Τηλέφωνο",'H01'!J18="Fax"),'H01'!J18,"")</f>
        <v/>
      </c>
      <c r="H18" s="30" t="str">
        <f>IF(OR('H01'!J18="Τηλέφωνο",'H01'!J18="Fax"),'H01'!K18,"")</f>
        <v/>
      </c>
      <c r="I18" s="57"/>
      <c r="J18" s="90" t="str">
        <f t="shared" si="1"/>
        <v/>
      </c>
      <c r="K18" s="109">
        <f t="shared" si="4"/>
        <v>0</v>
      </c>
      <c r="M18" s="54" t="str">
        <f t="shared" si="2"/>
        <v/>
      </c>
      <c r="N18" s="80" t="str">
        <f t="shared" si="3"/>
        <v/>
      </c>
    </row>
    <row r="19" spans="1:14" ht="30" customHeight="1" x14ac:dyDescent="0.25">
      <c r="A19" s="5" t="str">
        <f t="shared" si="0"/>
        <v>H02</v>
      </c>
      <c r="B19" s="26" t="str">
        <f t="shared" si="0"/>
        <v>COSMOTE</v>
      </c>
      <c r="C19" s="92" t="str">
        <f>IF(AND(F19&lt;&gt;"",M19=""),IF(ΓΕΝΙΚΑ!$B$15="ΝΑΙ",15300,""),"")</f>
        <v/>
      </c>
      <c r="D19" s="19" t="str">
        <f>IF(ΓΕΝΙΚΑ!$B$15="ΝΑΙ","ΠΑΝΕΛΛΑΔΙΚΑ","")</f>
        <v>ΠΑΝΕΛΛΑΔΙΚΑ</v>
      </c>
      <c r="E19" s="94" t="s">
        <v>43</v>
      </c>
      <c r="F19" s="31" t="str">
        <f>IF(G19="","",'H01'!I19)</f>
        <v/>
      </c>
      <c r="G19" s="32" t="str">
        <f>IF(OR('H01'!J19="Τηλέφωνο",'H01'!J19="Fax"),'H01'!J19,"")</f>
        <v/>
      </c>
      <c r="H19" s="30" t="str">
        <f>IF(OR('H01'!J19="Τηλέφωνο",'H01'!J19="Fax"),'H01'!K19,"")</f>
        <v/>
      </c>
      <c r="I19" s="57"/>
      <c r="J19" s="90" t="str">
        <f t="shared" si="1"/>
        <v/>
      </c>
      <c r="K19" s="109">
        <f t="shared" si="4"/>
        <v>0</v>
      </c>
      <c r="M19" s="54" t="str">
        <f t="shared" si="2"/>
        <v/>
      </c>
      <c r="N19" s="80" t="str">
        <f t="shared" si="3"/>
        <v/>
      </c>
    </row>
    <row r="20" spans="1:14" ht="30" customHeight="1" x14ac:dyDescent="0.25">
      <c r="A20" s="5" t="str">
        <f t="shared" si="0"/>
        <v>H02</v>
      </c>
      <c r="B20" s="4" t="str">
        <f t="shared" si="0"/>
        <v>COSMOTE</v>
      </c>
      <c r="C20" s="92" t="str">
        <f>IF(AND(F20&lt;&gt;"",M20=""),IF(ΓΕΝΙΚΑ!$B$15="ΝΑΙ",15300,""),"")</f>
        <v/>
      </c>
      <c r="D20" s="19" t="str">
        <f>IF(ΓΕΝΙΚΑ!$B$15="ΝΑΙ","ΠΑΝΕΛΛΑΔΙΚΑ","")</f>
        <v>ΠΑΝΕΛΛΑΔΙΚΑ</v>
      </c>
      <c r="E20" s="94" t="s">
        <v>43</v>
      </c>
      <c r="F20" s="31" t="str">
        <f>IF(G20="","",'H01'!I20)</f>
        <v/>
      </c>
      <c r="G20" s="32" t="str">
        <f>IF(OR('H01'!J20="Τηλέφωνο",'H01'!J20="Fax"),'H01'!J20,"")</f>
        <v/>
      </c>
      <c r="H20" s="30" t="str">
        <f>IF(OR('H01'!J20="Τηλέφωνο",'H01'!J20="Fax"),'H01'!K20,"")</f>
        <v/>
      </c>
      <c r="I20" s="57"/>
      <c r="J20" s="90" t="str">
        <f t="shared" si="1"/>
        <v/>
      </c>
      <c r="K20" s="109">
        <f t="shared" si="4"/>
        <v>0</v>
      </c>
      <c r="M20" s="54" t="str">
        <f t="shared" si="2"/>
        <v/>
      </c>
      <c r="N20" s="80" t="str">
        <f t="shared" si="3"/>
        <v/>
      </c>
    </row>
    <row r="21" spans="1:14" ht="30" customHeight="1" x14ac:dyDescent="0.25">
      <c r="A21" s="5" t="str">
        <f t="shared" si="0"/>
        <v>H02</v>
      </c>
      <c r="B21" s="4" t="str">
        <f t="shared" si="0"/>
        <v>COSMOTE</v>
      </c>
      <c r="C21" s="92" t="str">
        <f>IF(AND(F21&lt;&gt;"",M21=""),IF(ΓΕΝΙΚΑ!$B$15="ΝΑΙ",15300,""),"")</f>
        <v/>
      </c>
      <c r="D21" s="19" t="str">
        <f>IF(ΓΕΝΙΚΑ!$B$15="ΝΑΙ","ΠΑΝΕΛΛΑΔΙΚΑ","")</f>
        <v>ΠΑΝΕΛΛΑΔΙΚΑ</v>
      </c>
      <c r="E21" s="94" t="s">
        <v>43</v>
      </c>
      <c r="F21" s="31" t="str">
        <f>IF(G21="","",'H01'!I21)</f>
        <v/>
      </c>
      <c r="G21" s="32" t="str">
        <f>IF(OR('H01'!J21="Τηλέφωνο",'H01'!J21="Fax"),'H01'!J21,"")</f>
        <v/>
      </c>
      <c r="H21" s="30" t="str">
        <f>IF(OR('H01'!J21="Τηλέφωνο",'H01'!J21="Fax"),'H01'!K21,"")</f>
        <v/>
      </c>
      <c r="I21" s="57"/>
      <c r="J21" s="90" t="str">
        <f t="shared" si="1"/>
        <v/>
      </c>
      <c r="K21" s="109">
        <f t="shared" si="4"/>
        <v>0</v>
      </c>
      <c r="M21" s="54" t="str">
        <f t="shared" si="2"/>
        <v/>
      </c>
      <c r="N21" s="80" t="str">
        <f t="shared" si="3"/>
        <v/>
      </c>
    </row>
    <row r="22" spans="1:14" ht="30" customHeight="1" x14ac:dyDescent="0.25">
      <c r="A22" s="5" t="str">
        <f t="shared" si="0"/>
        <v>H02</v>
      </c>
      <c r="B22" s="4" t="str">
        <f t="shared" si="0"/>
        <v>COSMOTE</v>
      </c>
      <c r="C22" s="92" t="str">
        <f>IF(AND(F22&lt;&gt;"",M22=""),IF(ΓΕΝΙΚΑ!$B$15="ΝΑΙ",15300,""),"")</f>
        <v/>
      </c>
      <c r="D22" s="19" t="str">
        <f>IF(ΓΕΝΙΚΑ!$B$15="ΝΑΙ","ΠΑΝΕΛΛΑΔΙΚΑ","")</f>
        <v>ΠΑΝΕΛΛΑΔΙΚΑ</v>
      </c>
      <c r="E22" s="94" t="s">
        <v>43</v>
      </c>
      <c r="F22" s="31" t="str">
        <f>IF(G22="","",'H01'!I22)</f>
        <v/>
      </c>
      <c r="G22" s="32" t="str">
        <f>IF(OR('H01'!J22="Τηλέφωνο",'H01'!J22="Fax"),'H01'!J22,"")</f>
        <v/>
      </c>
      <c r="H22" s="30" t="str">
        <f>IF(OR('H01'!J22="Τηλέφωνο",'H01'!J22="Fax"),'H01'!K22,"")</f>
        <v/>
      </c>
      <c r="I22" s="57"/>
      <c r="J22" s="90" t="str">
        <f t="shared" si="1"/>
        <v/>
      </c>
      <c r="K22" s="109">
        <f t="shared" si="4"/>
        <v>0</v>
      </c>
      <c r="M22" s="54" t="str">
        <f t="shared" si="2"/>
        <v/>
      </c>
      <c r="N22" s="80" t="str">
        <f t="shared" si="3"/>
        <v/>
      </c>
    </row>
    <row r="23" spans="1:14" ht="30" customHeight="1" x14ac:dyDescent="0.25">
      <c r="A23" s="5" t="str">
        <f t="shared" si="0"/>
        <v>H02</v>
      </c>
      <c r="B23" s="4" t="str">
        <f t="shared" si="0"/>
        <v>COSMOTE</v>
      </c>
      <c r="C23" s="92" t="str">
        <f>IF(AND(F23&lt;&gt;"",M23=""),IF(ΓΕΝΙΚΑ!$B$15="ΝΑΙ",15300,""),"")</f>
        <v/>
      </c>
      <c r="D23" s="19" t="str">
        <f>IF(ΓΕΝΙΚΑ!$B$15="ΝΑΙ","ΠΑΝΕΛΛΑΔΙΚΑ","")</f>
        <v>ΠΑΝΕΛΛΑΔΙΚΑ</v>
      </c>
      <c r="E23" s="94" t="s">
        <v>43</v>
      </c>
      <c r="F23" s="31" t="str">
        <f>IF(G23="","",'H01'!I23)</f>
        <v/>
      </c>
      <c r="G23" s="32" t="str">
        <f>IF(OR('H01'!J23="Τηλέφωνο",'H01'!J23="Fax"),'H01'!J23,"")</f>
        <v/>
      </c>
      <c r="H23" s="30" t="str">
        <f>IF(OR('H01'!J23="Τηλέφωνο",'H01'!J23="Fax"),'H01'!K23,"")</f>
        <v/>
      </c>
      <c r="I23" s="57"/>
      <c r="J23" s="90" t="str">
        <f t="shared" si="1"/>
        <v/>
      </c>
      <c r="K23" s="109">
        <f t="shared" si="4"/>
        <v>0</v>
      </c>
      <c r="M23" s="54" t="str">
        <f t="shared" si="2"/>
        <v/>
      </c>
      <c r="N23" s="80" t="str">
        <f t="shared" si="3"/>
        <v/>
      </c>
    </row>
    <row r="24" spans="1:14" ht="30" customHeight="1" x14ac:dyDescent="0.25">
      <c r="A24" s="5" t="str">
        <f t="shared" si="0"/>
        <v>H02</v>
      </c>
      <c r="B24" s="4" t="str">
        <f t="shared" si="0"/>
        <v>COSMOTE</v>
      </c>
      <c r="C24" s="92" t="str">
        <f>IF(AND(F24&lt;&gt;"",M24=""),IF(ΓΕΝΙΚΑ!$B$15="ΝΑΙ",15300,""),"")</f>
        <v/>
      </c>
      <c r="D24" s="19" t="str">
        <f>IF(ΓΕΝΙΚΑ!$B$15="ΝΑΙ","ΠΑΝΕΛΛΑΔΙΚΑ","")</f>
        <v>ΠΑΝΕΛΛΑΔΙΚΑ</v>
      </c>
      <c r="E24" s="94" t="s">
        <v>43</v>
      </c>
      <c r="F24" s="31" t="str">
        <f>IF(G24="","",'H01'!I24)</f>
        <v/>
      </c>
      <c r="G24" s="32" t="str">
        <f>IF(OR('H01'!J24="Τηλέφωνο",'H01'!J24="Fax"),'H01'!J24,"")</f>
        <v/>
      </c>
      <c r="H24" s="30" t="str">
        <f>IF(OR('H01'!J24="Τηλέφωνο",'H01'!J24="Fax"),'H01'!K24,"")</f>
        <v/>
      </c>
      <c r="I24" s="57"/>
      <c r="J24" s="90" t="str">
        <f t="shared" si="1"/>
        <v/>
      </c>
      <c r="K24" s="109">
        <f t="shared" si="4"/>
        <v>0</v>
      </c>
      <c r="M24" s="54" t="str">
        <f t="shared" si="2"/>
        <v/>
      </c>
      <c r="N24" s="80" t="str">
        <f t="shared" si="3"/>
        <v/>
      </c>
    </row>
    <row r="25" spans="1:14" ht="30" customHeight="1" x14ac:dyDescent="0.25">
      <c r="A25" s="5" t="str">
        <f t="shared" si="0"/>
        <v>H02</v>
      </c>
      <c r="B25" s="4" t="str">
        <f t="shared" si="0"/>
        <v>COSMOTE</v>
      </c>
      <c r="C25" s="92" t="str">
        <f>IF(AND(F25&lt;&gt;"",M25=""),IF(ΓΕΝΙΚΑ!$B$15="ΝΑΙ",15300,""),"")</f>
        <v/>
      </c>
      <c r="D25" s="19" t="str">
        <f>IF(ΓΕΝΙΚΑ!$B$15="ΝΑΙ","ΠΑΝΕΛΛΑΔΙΚΑ","")</f>
        <v>ΠΑΝΕΛΛΑΔΙΚΑ</v>
      </c>
      <c r="E25" s="94" t="s">
        <v>43</v>
      </c>
      <c r="F25" s="31" t="str">
        <f>IF(G25="","",'H01'!I25)</f>
        <v/>
      </c>
      <c r="G25" s="32" t="str">
        <f>IF(OR('H01'!J25="Τηλέφωνο",'H01'!J25="Fax"),'H01'!J25,"")</f>
        <v/>
      </c>
      <c r="H25" s="30" t="str">
        <f>IF(OR('H01'!J25="Τηλέφωνο",'H01'!J25="Fax"),'H01'!K25,"")</f>
        <v/>
      </c>
      <c r="I25" s="57"/>
      <c r="J25" s="90" t="str">
        <f t="shared" si="1"/>
        <v/>
      </c>
      <c r="K25" s="109">
        <f t="shared" si="4"/>
        <v>0</v>
      </c>
      <c r="M25" s="54" t="str">
        <f t="shared" si="2"/>
        <v/>
      </c>
      <c r="N25" s="80" t="str">
        <f t="shared" si="3"/>
        <v/>
      </c>
    </row>
    <row r="26" spans="1:14" ht="30" customHeight="1" x14ac:dyDescent="0.25">
      <c r="A26" s="5" t="str">
        <f t="shared" si="0"/>
        <v>H02</v>
      </c>
      <c r="B26" s="4" t="str">
        <f t="shared" si="0"/>
        <v>COSMOTE</v>
      </c>
      <c r="C26" s="92" t="str">
        <f>IF(AND(F26&lt;&gt;"",M26=""),IF(ΓΕΝΙΚΑ!$B$15="ΝΑΙ",15300,""),"")</f>
        <v/>
      </c>
      <c r="D26" s="19" t="str">
        <f>IF(ΓΕΝΙΚΑ!$B$15="ΝΑΙ","ΠΑΝΕΛΛΑΔΙΚΑ","")</f>
        <v>ΠΑΝΕΛΛΑΔΙΚΑ</v>
      </c>
      <c r="E26" s="94" t="s">
        <v>43</v>
      </c>
      <c r="F26" s="31" t="str">
        <f>IF(G26="","",'H01'!I26)</f>
        <v/>
      </c>
      <c r="G26" s="32" t="str">
        <f>IF(OR('H01'!J26="Τηλέφωνο",'H01'!J26="Fax"),'H01'!J26,"")</f>
        <v/>
      </c>
      <c r="H26" s="30" t="str">
        <f>IF(OR('H01'!J26="Τηλέφωνο",'H01'!J26="Fax"),'H01'!K26,"")</f>
        <v/>
      </c>
      <c r="I26" s="57"/>
      <c r="J26" s="90" t="str">
        <f t="shared" si="1"/>
        <v/>
      </c>
      <c r="K26" s="109">
        <f t="shared" si="4"/>
        <v>0</v>
      </c>
      <c r="M26" s="54" t="str">
        <f t="shared" si="2"/>
        <v/>
      </c>
      <c r="N26" s="80" t="str">
        <f t="shared" si="3"/>
        <v/>
      </c>
    </row>
    <row r="27" spans="1:14" ht="30" customHeight="1" x14ac:dyDescent="0.25">
      <c r="A27" s="5" t="str">
        <f t="shared" si="0"/>
        <v>H02</v>
      </c>
      <c r="B27" s="4" t="str">
        <f t="shared" si="0"/>
        <v>COSMOTE</v>
      </c>
      <c r="C27" s="92" t="str">
        <f>IF(AND(F27&lt;&gt;"",M27=""),IF(ΓΕΝΙΚΑ!$B$15="ΝΑΙ",15300,""),"")</f>
        <v/>
      </c>
      <c r="D27" s="19" t="str">
        <f>IF(ΓΕΝΙΚΑ!$B$15="ΝΑΙ","ΠΑΝΕΛΛΑΔΙΚΑ","")</f>
        <v>ΠΑΝΕΛΛΑΔΙΚΑ</v>
      </c>
      <c r="E27" s="94" t="s">
        <v>43</v>
      </c>
      <c r="F27" s="31" t="str">
        <f>IF(G27="","",'H01'!I27)</f>
        <v/>
      </c>
      <c r="G27" s="32" t="str">
        <f>IF(OR('H01'!J27="Τηλέφωνο",'H01'!J27="Fax"),'H01'!J27,"")</f>
        <v/>
      </c>
      <c r="H27" s="30" t="str">
        <f>IF(OR('H01'!J27="Τηλέφωνο",'H01'!J27="Fax"),'H01'!K27,"")</f>
        <v/>
      </c>
      <c r="I27" s="57"/>
      <c r="J27" s="90" t="str">
        <f t="shared" si="1"/>
        <v/>
      </c>
      <c r="K27" s="109">
        <f t="shared" si="4"/>
        <v>0</v>
      </c>
      <c r="M27" s="54" t="str">
        <f t="shared" si="2"/>
        <v/>
      </c>
      <c r="N27" s="80" t="str">
        <f t="shared" si="3"/>
        <v/>
      </c>
    </row>
    <row r="28" spans="1:14" ht="30" customHeight="1" x14ac:dyDescent="0.25">
      <c r="A28" s="5" t="str">
        <f t="shared" si="0"/>
        <v>H02</v>
      </c>
      <c r="B28" s="4" t="str">
        <f t="shared" si="0"/>
        <v>COSMOTE</v>
      </c>
      <c r="C28" s="92" t="str">
        <f>IF(AND(F28&lt;&gt;"",M28=""),IF(ΓΕΝΙΚΑ!$B$15="ΝΑΙ",15300,""),"")</f>
        <v/>
      </c>
      <c r="D28" s="19" t="str">
        <f>IF(ΓΕΝΙΚΑ!$B$15="ΝΑΙ","ΠΑΝΕΛΛΑΔΙΚΑ","")</f>
        <v>ΠΑΝΕΛΛΑΔΙΚΑ</v>
      </c>
      <c r="E28" s="94" t="s">
        <v>43</v>
      </c>
      <c r="F28" s="31" t="str">
        <f>IF(G28="","",'H01'!I28)</f>
        <v/>
      </c>
      <c r="G28" s="32" t="str">
        <f>IF(OR('H01'!J28="Τηλέφωνο",'H01'!J28="Fax"),'H01'!J28,"")</f>
        <v/>
      </c>
      <c r="H28" s="30" t="str">
        <f>IF(OR('H01'!J28="Τηλέφωνο",'H01'!J28="Fax"),'H01'!K28,"")</f>
        <v/>
      </c>
      <c r="I28" s="57"/>
      <c r="J28" s="90" t="str">
        <f t="shared" si="1"/>
        <v/>
      </c>
      <c r="K28" s="109">
        <f t="shared" si="4"/>
        <v>0</v>
      </c>
      <c r="M28" s="54" t="str">
        <f t="shared" si="2"/>
        <v/>
      </c>
      <c r="N28" s="80" t="str">
        <f t="shared" si="3"/>
        <v/>
      </c>
    </row>
    <row r="29" spans="1:14" ht="30" customHeight="1" x14ac:dyDescent="0.25">
      <c r="A29" s="5" t="str">
        <f t="shared" si="0"/>
        <v>H02</v>
      </c>
      <c r="B29" s="4" t="str">
        <f t="shared" si="0"/>
        <v>COSMOTE</v>
      </c>
      <c r="C29" s="92" t="str">
        <f>IF(AND(F29&lt;&gt;"",M29=""),IF(ΓΕΝΙΚΑ!$B$15="ΝΑΙ",15300,""),"")</f>
        <v/>
      </c>
      <c r="D29" s="19" t="str">
        <f>IF(ΓΕΝΙΚΑ!$B$15="ΝΑΙ","ΠΑΝΕΛΛΑΔΙΚΑ","")</f>
        <v>ΠΑΝΕΛΛΑΔΙΚΑ</v>
      </c>
      <c r="E29" s="94" t="s">
        <v>43</v>
      </c>
      <c r="F29" s="31" t="str">
        <f>IF(G29="","",'H01'!I29)</f>
        <v/>
      </c>
      <c r="G29" s="32" t="str">
        <f>IF(OR('H01'!J29="Τηλέφωνο",'H01'!J29="Fax"),'H01'!J29,"")</f>
        <v/>
      </c>
      <c r="H29" s="30" t="str">
        <f>IF(OR('H01'!J29="Τηλέφωνο",'H01'!J29="Fax"),'H01'!K29,"")</f>
        <v/>
      </c>
      <c r="I29" s="57"/>
      <c r="J29" s="90" t="str">
        <f t="shared" si="1"/>
        <v/>
      </c>
      <c r="K29" s="109">
        <f t="shared" si="4"/>
        <v>0</v>
      </c>
      <c r="M29" s="54" t="str">
        <f t="shared" si="2"/>
        <v/>
      </c>
      <c r="N29" s="80" t="str">
        <f t="shared" si="3"/>
        <v/>
      </c>
    </row>
    <row r="30" spans="1:14" ht="30" customHeight="1" x14ac:dyDescent="0.25">
      <c r="A30" s="5" t="str">
        <f t="shared" si="0"/>
        <v>H02</v>
      </c>
      <c r="B30" s="4" t="str">
        <f t="shared" si="0"/>
        <v>COSMOTE</v>
      </c>
      <c r="C30" s="92" t="str">
        <f>IF(AND(F30&lt;&gt;"",M30=""),IF(ΓΕΝΙΚΑ!$B$15="ΝΑΙ",15300,""),"")</f>
        <v/>
      </c>
      <c r="D30" s="19" t="str">
        <f>IF(ΓΕΝΙΚΑ!$B$15="ΝΑΙ","ΠΑΝΕΛΛΑΔΙΚΑ","")</f>
        <v>ΠΑΝΕΛΛΑΔΙΚΑ</v>
      </c>
      <c r="E30" s="94" t="s">
        <v>43</v>
      </c>
      <c r="F30" s="31" t="str">
        <f>IF(G30="","",'H01'!I30)</f>
        <v/>
      </c>
      <c r="G30" s="32" t="str">
        <f>IF(OR('H01'!J30="Τηλέφωνο",'H01'!J30="Fax"),'H01'!J30,"")</f>
        <v/>
      </c>
      <c r="H30" s="30" t="str">
        <f>IF(OR('H01'!J30="Τηλέφωνο",'H01'!J30="Fax"),'H01'!K30,"")</f>
        <v/>
      </c>
      <c r="I30" s="57"/>
      <c r="J30" s="90" t="str">
        <f t="shared" si="1"/>
        <v/>
      </c>
      <c r="K30" s="109">
        <f t="shared" si="4"/>
        <v>0</v>
      </c>
      <c r="M30" s="54" t="str">
        <f t="shared" si="2"/>
        <v/>
      </c>
      <c r="N30" s="80" t="str">
        <f t="shared" si="3"/>
        <v/>
      </c>
    </row>
    <row r="31" spans="1:14" ht="30" customHeight="1" x14ac:dyDescent="0.25">
      <c r="A31" s="5" t="str">
        <f t="shared" si="0"/>
        <v>H02</v>
      </c>
      <c r="B31" s="4" t="str">
        <f t="shared" si="0"/>
        <v>COSMOTE</v>
      </c>
      <c r="C31" s="92" t="str">
        <f>IF(AND(F31&lt;&gt;"",M31=""),IF(ΓΕΝΙΚΑ!$B$15="ΝΑΙ",15300,""),"")</f>
        <v/>
      </c>
      <c r="D31" s="19" t="str">
        <f>IF(ΓΕΝΙΚΑ!$B$15="ΝΑΙ","ΠΑΝΕΛΛΑΔΙΚΑ","")</f>
        <v>ΠΑΝΕΛΛΑΔΙΚΑ</v>
      </c>
      <c r="E31" s="94" t="s">
        <v>43</v>
      </c>
      <c r="F31" s="31" t="str">
        <f>IF(G31="","",'H01'!I31)</f>
        <v/>
      </c>
      <c r="G31" s="32" t="str">
        <f>IF(OR('H01'!J31="Τηλέφωνο",'H01'!J31="Fax"),'H01'!J31,"")</f>
        <v/>
      </c>
      <c r="H31" s="30" t="str">
        <f>IF(OR('H01'!J31="Τηλέφωνο",'H01'!J31="Fax"),'H01'!K31,"")</f>
        <v/>
      </c>
      <c r="I31" s="57"/>
      <c r="J31" s="90" t="str">
        <f t="shared" si="1"/>
        <v/>
      </c>
      <c r="K31" s="109">
        <f t="shared" si="4"/>
        <v>0</v>
      </c>
      <c r="M31" s="54" t="str">
        <f t="shared" si="2"/>
        <v/>
      </c>
      <c r="N31" s="80" t="str">
        <f t="shared" si="3"/>
        <v/>
      </c>
    </row>
    <row r="32" spans="1:14" ht="30" customHeight="1" thickBot="1" x14ac:dyDescent="0.3">
      <c r="A32" s="6" t="str">
        <f t="shared" si="0"/>
        <v>H02</v>
      </c>
      <c r="B32" s="27" t="str">
        <f t="shared" si="0"/>
        <v>COSMOTE</v>
      </c>
      <c r="C32" s="92" t="str">
        <f>IF(AND(F32&lt;&gt;"",M32=""),IF(ΓΕΝΙΚΑ!$B$15="ΝΑΙ",15300,""),"")</f>
        <v/>
      </c>
      <c r="D32" s="19" t="str">
        <f>IF(ΓΕΝΙΚΑ!$B$15="ΝΑΙ","ΠΑΝΕΛΛΑΔΙΚΑ","")</f>
        <v>ΠΑΝΕΛΛΑΔΙΚΑ</v>
      </c>
      <c r="E32" s="94" t="s">
        <v>43</v>
      </c>
      <c r="F32" s="65" t="str">
        <f>IF(G32="","",'H01'!I32)</f>
        <v/>
      </c>
      <c r="G32" s="33" t="str">
        <f>IF(OR('H01'!J32="Τηλέφωνο",'H01'!J32="Fax"),'H01'!J32,"")</f>
        <v/>
      </c>
      <c r="H32" s="74" t="str">
        <f>IF(OR('H01'!J32="Τηλέφωνο",'H01'!J32="Fax"),'H01'!K32,"")</f>
        <v/>
      </c>
      <c r="I32" s="57"/>
      <c r="J32" s="90" t="str">
        <f t="shared" si="1"/>
        <v/>
      </c>
      <c r="K32" s="109">
        <f t="shared" si="4"/>
        <v>0</v>
      </c>
      <c r="M32" s="55" t="str">
        <f t="shared" si="2"/>
        <v/>
      </c>
      <c r="N32" s="81" t="str">
        <f t="shared" si="3"/>
        <v/>
      </c>
    </row>
  </sheetData>
  <sheetProtection algorithmName="SHA-512" hashValue="5DzHIVmBOoAnChgm31BaJ8Bm+52PlgwkEtgjTVeruef+7uifayxo6dm+qi2vS9GImTQx7H4MhQcrQf3IuJVDww==" saltValue="w08hZ85ytZnjFcnXO+41Fg==" spinCount="100000" sheet="1" objects="1" scenarios="1" formatColumns="0" formatRows="0" selectLockedCells="1"/>
  <conditionalFormatting sqref="M4:M32">
    <cfRule type="cellIs" dxfId="7" priority="23" operator="equal">
      <formula>"ΣΦΑΛΜΑ"</formula>
    </cfRule>
  </conditionalFormatting>
  <conditionalFormatting sqref="I3:J3 J4:J32">
    <cfRule type="expression" dxfId="6" priority="22">
      <formula>AND($G$3&lt;&gt;"Fax",$G$3&lt;&gt;"Τηλέφωνο")</formula>
    </cfRule>
  </conditionalFormatting>
  <conditionalFormatting sqref="I4">
    <cfRule type="expression" dxfId="5" priority="21">
      <formula>AND($G4&lt;&gt;"Fax",$G4&lt;&gt;"Τηλέφωνο")</formula>
    </cfRule>
  </conditionalFormatting>
  <conditionalFormatting sqref="M3">
    <cfRule type="cellIs" dxfId="4" priority="2" operator="equal">
      <formula>"ΣΦΑΛΜΑ"</formula>
    </cfRule>
  </conditionalFormatting>
  <conditionalFormatting sqref="I5:I32">
    <cfRule type="expression" dxfId="3" priority="1">
      <formula>AND($G5&lt;&gt;"Fax",$G5&lt;&gt;"Τηλέφωνο")</formula>
    </cfRule>
  </conditionalFormatting>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00B0F0"/>
  </sheetPr>
  <dimension ref="A1:O32"/>
  <sheetViews>
    <sheetView tabSelected="1" topLeftCell="A2" zoomScale="80" zoomScaleNormal="80" workbookViewId="0">
      <selection activeCell="J5" sqref="J5"/>
    </sheetView>
  </sheetViews>
  <sheetFormatPr defaultColWidth="0" defaultRowHeight="15" zeroHeight="1" x14ac:dyDescent="0.25"/>
  <cols>
    <col min="1" max="1" width="50" style="41" customWidth="1"/>
    <col min="2" max="5" width="23" style="41" hidden="1" customWidth="1"/>
    <col min="6" max="6" width="28.7109375" style="41" customWidth="1"/>
    <col min="7" max="7" width="26" style="41" customWidth="1"/>
    <col min="8" max="8" width="40" style="63" customWidth="1"/>
    <col min="9" max="9" width="31" style="41" hidden="1" customWidth="1"/>
    <col min="10" max="10" width="40" style="63" customWidth="1"/>
    <col min="11" max="11" width="30.140625" style="41" hidden="1" customWidth="1"/>
    <col min="12" max="12" width="64.42578125" style="41" customWidth="1"/>
    <col min="13" max="13" width="7.140625" style="41" customWidth="1"/>
    <col min="14" max="14" width="17.42578125" style="41" customWidth="1"/>
    <col min="15" max="15" width="69.28515625" style="41" customWidth="1"/>
    <col min="16" max="16384" width="9.140625" style="41" hidden="1"/>
  </cols>
  <sheetData>
    <row r="1" spans="1:15" ht="15.75" hidden="1" thickBot="1" x14ac:dyDescent="0.3">
      <c r="A1" s="22" t="s">
        <v>44</v>
      </c>
      <c r="B1" s="22" t="s">
        <v>45</v>
      </c>
      <c r="C1" s="13" t="s">
        <v>78</v>
      </c>
      <c r="D1" s="13" t="s">
        <v>79</v>
      </c>
      <c r="E1" s="13" t="s">
        <v>46</v>
      </c>
      <c r="F1" s="35" t="s">
        <v>47</v>
      </c>
      <c r="G1" s="35" t="s">
        <v>48</v>
      </c>
      <c r="H1" s="37" t="s">
        <v>49</v>
      </c>
      <c r="I1" s="35" t="s">
        <v>71</v>
      </c>
      <c r="J1" s="37" t="s">
        <v>49</v>
      </c>
      <c r="K1" s="35" t="s">
        <v>72</v>
      </c>
      <c r="L1" s="35" t="s">
        <v>50</v>
      </c>
      <c r="N1" s="37" t="s">
        <v>49</v>
      </c>
      <c r="O1" s="37" t="s">
        <v>49</v>
      </c>
    </row>
    <row r="2" spans="1:15" ht="60" customHeight="1" thickBot="1" x14ac:dyDescent="0.3">
      <c r="A2" s="24" t="s">
        <v>12</v>
      </c>
      <c r="B2" s="25" t="s">
        <v>8</v>
      </c>
      <c r="C2" s="25"/>
      <c r="D2" s="25"/>
      <c r="E2" s="25" t="s">
        <v>80</v>
      </c>
      <c r="F2" s="25" t="s">
        <v>15</v>
      </c>
      <c r="G2" s="25" t="s">
        <v>25</v>
      </c>
      <c r="H2" s="38" t="s">
        <v>69</v>
      </c>
      <c r="I2" s="38" t="s">
        <v>29</v>
      </c>
      <c r="J2" s="38" t="s">
        <v>70</v>
      </c>
      <c r="K2" s="38" t="s">
        <v>30</v>
      </c>
      <c r="L2" s="10" t="s">
        <v>11</v>
      </c>
      <c r="M2" s="60"/>
      <c r="N2" s="58" t="s">
        <v>39</v>
      </c>
      <c r="O2" s="47" t="s">
        <v>66</v>
      </c>
    </row>
    <row r="3" spans="1:15" ht="270.75" thickTop="1" x14ac:dyDescent="0.25">
      <c r="A3" s="9" t="s">
        <v>33</v>
      </c>
      <c r="B3" s="28" t="str">
        <f>ΓΕΝΙΚΑ!C4</f>
        <v>COSMOTE</v>
      </c>
      <c r="C3" s="92">
        <f>IF(AND(F3&lt;&gt;"",N3=""),IF(ΓΕΝΙΚΑ!$B$16="ΝΑΙ",15300,""),"")</f>
        <v>15300</v>
      </c>
      <c r="D3" s="19" t="str">
        <f>IF(ΓΕΝΙΚΑ!$B$16="ΝΑΙ","ΠΑΝΕΛΛΑΔΙΚΑ","")</f>
        <v>ΠΑΝΕΛΛΑΔΙΚΑ</v>
      </c>
      <c r="E3" s="93" t="s">
        <v>43</v>
      </c>
      <c r="F3" s="31" t="str">
        <f>IF(G3&lt;&gt;"",'H01'!I3,"")</f>
        <v>Λήψη παραγγελιών ή/και παροχή πληροφοριών/βοήθειας</v>
      </c>
      <c r="G3" s="64">
        <f>IF('H01'!J3="Τηλέφωνο",'H01'!K3,"")</f>
        <v>13838</v>
      </c>
      <c r="H3" s="82">
        <v>263</v>
      </c>
      <c r="I3" s="32"/>
      <c r="J3" s="82">
        <v>897</v>
      </c>
      <c r="K3" s="32">
        <f>IF(J3&lt;&gt;"",ROUND(J3,0),"")</f>
        <v>897</v>
      </c>
      <c r="L3" s="95" t="s">
        <v>99</v>
      </c>
      <c r="M3" s="61"/>
      <c r="N3" s="54" t="str">
        <f>IF(O3="","","ΣΦΑΛΜΑ")</f>
        <v/>
      </c>
      <c r="O3" s="79" t="str">
        <f>IF(G3&lt;&gt;"",CONCATENATE(IF(ISNUMBER(H3),IF(H3&lt;0,"Ο μέσος χρόνος απόκρισης γραμμών υπηρεσιών εξυπηρέτησης τελικών χρηστών πρέπει να είναι θετική ακέραια αριθμητική τιμή",""),"  |  Ο μέσος χρόνος απόκρισης γραμμών υπηρεσιών εξυπηρέτησης τελικών χρηστών πρέπει να είναι θετική ακέραια αριθμητική τιμή"),IF(ISNUMBER(J3),IF(J3&lt;0," | Ο χρόνος εντός του οποίου απαντάται το 95% των ταχύτερα απαντούμενων κλήσεων πρέπει να είναι θετική ακέραια αριθμητική τιμή","")," | Ο χρόνος εντός του οποίου απαντάται το 95% των ταχύτερα απαντούμενων κλήσεων πρέπει να είναι θετική ακέραια αριθμητική τιμή")),"")</f>
        <v/>
      </c>
    </row>
    <row r="4" spans="1:15" ht="31.5" customHeight="1" x14ac:dyDescent="0.25">
      <c r="A4" s="5" t="str">
        <f t="shared" ref="A4:B27" si="0">A$3</f>
        <v>H03</v>
      </c>
      <c r="B4" s="26" t="str">
        <f t="shared" si="0"/>
        <v>COSMOTE</v>
      </c>
      <c r="C4" s="92">
        <f>IF(AND(F4&lt;&gt;"",N4=""),IF(ΓΕΝΙΚΑ!$B$16="ΝΑΙ",15300,""),"")</f>
        <v>15300</v>
      </c>
      <c r="D4" s="19" t="str">
        <f>IF(ΓΕΝΙΚΑ!$B$16="ΝΑΙ","ΠΑΝΕΛΛΑΔΙΚΑ","")</f>
        <v>ΠΑΝΕΛΛΑΔΙΚΑ</v>
      </c>
      <c r="E4" s="94" t="s">
        <v>43</v>
      </c>
      <c r="F4" s="31" t="str">
        <f>IF(G4&lt;&gt;"",'H01'!I4,"")</f>
        <v>Λήψη παραγγελιών ή/και παροχή πληροφοριών/βοήθειας</v>
      </c>
      <c r="G4" s="64">
        <f>IF('H01'!J4="Τηλέφωνο",'H01'!K4,"")</f>
        <v>13839</v>
      </c>
      <c r="H4" s="83">
        <v>56</v>
      </c>
      <c r="I4" s="32">
        <f>IF(H4&lt;&gt;"",ROUND(H4,0),"")</f>
        <v>56</v>
      </c>
      <c r="J4" s="83">
        <v>217</v>
      </c>
      <c r="K4" s="32">
        <f>IF(J4&lt;&gt;"",ROUND(J4,0),"")</f>
        <v>217</v>
      </c>
      <c r="L4" s="96" t="str">
        <f t="shared" ref="L4:L32" si="1">L$3</f>
        <v xml:space="preserve">Οι υπηρεσίες εξυπηρέτησης πελατών που παρέχονται μέσω του σύντομου κωδικού 13838 υλοποιούνται μέσω αυτοματοποιημένου συστήματος IVR, το οποίο υποδέχεται την κλήση του πελάτη και παρέχει τη δυνατότητα άμεσης επιλογής του θέματος για το οποίο επιθυμεί να εξυπηρετηθεί. Ανάλογα με την επιλογή του πελάτη, η κλήση θα δρομολογηθεί είτε σε πλήρως αυτοματοποιημένες υπηρεσίες εξυπηρέτησης μέσω του συστήματος IVR, είτε σε εκπρόσωπο της εξυπηρέτησης πελατών. Οι γραμμές εξυπηρέτησης 1250 και 1299 υλοποιούνται με αυτοματοποιημένο σύστημα IVR το οποίο παρέχει ηχογραφημένες πληροφορίες για τη θεματολογία που επιλέγει ο πελάτης να ενημερωθεί, ή πρόσβαση σε εκπρόσωπο της εξυπηρέτησης πελατών.
Ο μέσος χρόνος απόκρισης όλων των παραπάνω υπηρεσιών υπολογίζεται έως τη σύνδεση του πελάτη με τον εκπρόσωπο της εξυπηρέτησης πελατών, και συμπεριλαμβάνει το χρόνο πλοήγησης στο αυτοματοποιημένο σύστημα IVR ή το χρόνο ακρόασης των ηχογραφημένων οδηγιών μέχρι την επιλογή για σύνδεση με εκπρόσωπο. </v>
      </c>
      <c r="M4" s="62"/>
      <c r="N4" s="54" t="str">
        <f t="shared" ref="N4:N32" si="2">IF(O4="","","ΣΦΑΛΜΑ")</f>
        <v/>
      </c>
      <c r="O4" s="80" t="str">
        <f t="shared" ref="O4:O32" si="3">IF(G4&lt;&gt;"",CONCATENATE(IF(ISNUMBER(H4),IF(H4&lt;0,"Ο μέσος χρόνος απόκρισης γραμμών υπηρεσιών εξυπηρέτησης τελικών χρηστών πρέπει να είναι θετική ακέραια αριθμητική τιμή",""),"  |  Ο μέσος χρόνος απόκρισης γραμμών υπηρεσιών εξυπηρέτησης τελικών χρηστών πρέπει να είναι θετική ακέραια αριθμητική τιμή"),IF(ISNUMBER(J4),IF(J4&lt;0," | Ο χρόνος εντός του οποίου απαντάται το 95% των ταχύτερα απαντούμενων κλήσεων πρέπει να είναι θετική ακέραια αριθμητική τιμή","")," | Ο χρόνος εντός του οποίου απαντάται το 95% των ταχύτερα απαντούμενων κλήσεων πρέπει να είναι θετική ακέραια αριθμητική τιμή")),"")</f>
        <v/>
      </c>
    </row>
    <row r="5" spans="1:15" ht="31.5" customHeight="1" x14ac:dyDescent="0.25">
      <c r="A5" s="5" t="str">
        <f t="shared" si="0"/>
        <v>H03</v>
      </c>
      <c r="B5" s="26" t="str">
        <f t="shared" si="0"/>
        <v>COSMOTE</v>
      </c>
      <c r="C5" s="92">
        <f>IF(AND(F5&lt;&gt;"",N5=""),IF(ΓΕΝΙΚΑ!$B$16="ΝΑΙ",15300,""),"")</f>
        <v>15300</v>
      </c>
      <c r="D5" s="19" t="str">
        <f>IF(ΓΕΝΙΚΑ!$B$16="ΝΑΙ","ΠΑΝΕΛΛΑΔΙΚΑ","")</f>
        <v>ΠΑΝΕΛΛΑΔΙΚΑ</v>
      </c>
      <c r="E5" s="94" t="s">
        <v>43</v>
      </c>
      <c r="F5" s="31" t="str">
        <f>IF(G5&lt;&gt;"",'H01'!I5,"")</f>
        <v>Λήψη παραγγελιών ή/και παροχή πληροφοριών/βοήθειας</v>
      </c>
      <c r="G5" s="64">
        <f>IF('H01'!J5="Τηλέφωνο",'H01'!K5,"")</f>
        <v>1255</v>
      </c>
      <c r="H5" s="83">
        <v>40</v>
      </c>
      <c r="I5" s="32">
        <f t="shared" ref="I5:I32" si="4">IF(H5&lt;&gt;"",ROUND(H5,0),"")</f>
        <v>40</v>
      </c>
      <c r="J5" s="83">
        <v>266</v>
      </c>
      <c r="K5" s="32">
        <f t="shared" ref="K5:K32" si="5">IF(J5&lt;&gt;"",ROUND(J5,0),"")</f>
        <v>266</v>
      </c>
      <c r="L5" s="96" t="str">
        <f t="shared" si="1"/>
        <v xml:space="preserve">Οι υπηρεσίες εξυπηρέτησης πελατών που παρέχονται μέσω του σύντομου κωδικού 13838 υλοποιούνται μέσω αυτοματοποιημένου συστήματος IVR, το οποίο υποδέχεται την κλήση του πελάτη και παρέχει τη δυνατότητα άμεσης επιλογής του θέματος για το οποίο επιθυμεί να εξυπηρετηθεί. Ανάλογα με την επιλογή του πελάτη, η κλήση θα δρομολογηθεί είτε σε πλήρως αυτοματοποιημένες υπηρεσίες εξυπηρέτησης μέσω του συστήματος IVR, είτε σε εκπρόσωπο της εξυπηρέτησης πελατών. Οι γραμμές εξυπηρέτησης 1250 και 1299 υλοποιούνται με αυτοματοποιημένο σύστημα IVR το οποίο παρέχει ηχογραφημένες πληροφορίες για τη θεματολογία που επιλέγει ο πελάτης να ενημερωθεί, ή πρόσβαση σε εκπρόσωπο της εξυπηρέτησης πελατών.
Ο μέσος χρόνος απόκρισης όλων των παραπάνω υπηρεσιών υπολογίζεται έως τη σύνδεση του πελάτη με τον εκπρόσωπο της εξυπηρέτησης πελατών, και συμπεριλαμβάνει το χρόνο πλοήγησης στο αυτοματοποιημένο σύστημα IVR ή το χρόνο ακρόασης των ηχογραφημένων οδηγιών μέχρι την επιλογή για σύνδεση με εκπρόσωπο. </v>
      </c>
      <c r="M5" s="62"/>
      <c r="N5" s="54" t="str">
        <f t="shared" si="2"/>
        <v/>
      </c>
      <c r="O5" s="80" t="str">
        <f t="shared" si="3"/>
        <v/>
      </c>
    </row>
    <row r="6" spans="1:15" ht="31.5" customHeight="1" x14ac:dyDescent="0.25">
      <c r="A6" s="5" t="str">
        <f t="shared" si="0"/>
        <v>H03</v>
      </c>
      <c r="B6" s="26" t="str">
        <f t="shared" si="0"/>
        <v>COSMOTE</v>
      </c>
      <c r="C6" s="92">
        <f>IF(AND(F6&lt;&gt;"",N6=""),IF(ΓΕΝΙΚΑ!$B$16="ΝΑΙ",15300,""),"")</f>
        <v>15300</v>
      </c>
      <c r="D6" s="19" t="str">
        <f>IF(ΓΕΝΙΚΑ!$B$16="ΝΑΙ","ΠΑΝΕΛΛΑΔΙΚΑ","")</f>
        <v>ΠΑΝΕΛΛΑΔΙΚΑ</v>
      </c>
      <c r="E6" s="94" t="s">
        <v>43</v>
      </c>
      <c r="F6" s="31" t="str">
        <f>IF(G6&lt;&gt;"",'H01'!I6,"")</f>
        <v>Λήψη παραγγελιών ή/και παροχή πληροφοριών/βοήθειας</v>
      </c>
      <c r="G6" s="64">
        <f>IF('H01'!J6="Τηλέφωνο",'H01'!K6,"")</f>
        <v>1250</v>
      </c>
      <c r="H6" s="83">
        <v>75</v>
      </c>
      <c r="I6" s="32">
        <f t="shared" si="4"/>
        <v>75</v>
      </c>
      <c r="J6" s="83">
        <v>392</v>
      </c>
      <c r="K6" s="32">
        <f t="shared" si="5"/>
        <v>392</v>
      </c>
      <c r="L6" s="96" t="str">
        <f t="shared" si="1"/>
        <v xml:space="preserve">Οι υπηρεσίες εξυπηρέτησης πελατών που παρέχονται μέσω του σύντομου κωδικού 13838 υλοποιούνται μέσω αυτοματοποιημένου συστήματος IVR, το οποίο υποδέχεται την κλήση του πελάτη και παρέχει τη δυνατότητα άμεσης επιλογής του θέματος για το οποίο επιθυμεί να εξυπηρετηθεί. Ανάλογα με την επιλογή του πελάτη, η κλήση θα δρομολογηθεί είτε σε πλήρως αυτοματοποιημένες υπηρεσίες εξυπηρέτησης μέσω του συστήματος IVR, είτε σε εκπρόσωπο της εξυπηρέτησης πελατών. Οι γραμμές εξυπηρέτησης 1250 και 1299 υλοποιούνται με αυτοματοποιημένο σύστημα IVR το οποίο παρέχει ηχογραφημένες πληροφορίες για τη θεματολογία που επιλέγει ο πελάτης να ενημερωθεί, ή πρόσβαση σε εκπρόσωπο της εξυπηρέτησης πελατών.
Ο μέσος χρόνος απόκρισης όλων των παραπάνω υπηρεσιών υπολογίζεται έως τη σύνδεση του πελάτη με τον εκπρόσωπο της εξυπηρέτησης πελατών, και συμπεριλαμβάνει το χρόνο πλοήγησης στο αυτοματοποιημένο σύστημα IVR ή το χρόνο ακρόασης των ηχογραφημένων οδηγιών μέχρι την επιλογή για σύνδεση με εκπρόσωπο. </v>
      </c>
      <c r="M6" s="62"/>
      <c r="N6" s="54" t="str">
        <f t="shared" si="2"/>
        <v/>
      </c>
      <c r="O6" s="80" t="str">
        <f t="shared" si="3"/>
        <v/>
      </c>
    </row>
    <row r="7" spans="1:15" ht="31.5" customHeight="1" x14ac:dyDescent="0.25">
      <c r="A7" s="5" t="str">
        <f t="shared" si="0"/>
        <v>H03</v>
      </c>
      <c r="B7" s="26" t="str">
        <f t="shared" si="0"/>
        <v>COSMOTE</v>
      </c>
      <c r="C7" s="92">
        <f>IF(AND(F7&lt;&gt;"",N7=""),IF(ΓΕΝΙΚΑ!$B$16="ΝΑΙ",15300,""),"")</f>
        <v>15300</v>
      </c>
      <c r="D7" s="19" t="str">
        <f>IF(ΓΕΝΙΚΑ!$B$16="ΝΑΙ","ΠΑΝΕΛΛΑΔΙΚΑ","")</f>
        <v>ΠΑΝΕΛΛΑΔΙΚΑ</v>
      </c>
      <c r="E7" s="94" t="s">
        <v>43</v>
      </c>
      <c r="F7" s="31" t="str">
        <f>IF(G7&lt;&gt;"",'H01'!I7,"")</f>
        <v>Λήψη παραγγελιών ή/και παροχή πληροφοριών/βοήθειας</v>
      </c>
      <c r="G7" s="64">
        <f>IF('H01'!J7="Τηλέφωνο",'H01'!K7,"")</f>
        <v>1299</v>
      </c>
      <c r="H7" s="83">
        <v>122</v>
      </c>
      <c r="I7" s="32">
        <f t="shared" si="4"/>
        <v>122</v>
      </c>
      <c r="J7" s="83">
        <v>558</v>
      </c>
      <c r="K7" s="32">
        <f t="shared" si="5"/>
        <v>558</v>
      </c>
      <c r="L7" s="96" t="str">
        <f t="shared" si="1"/>
        <v xml:space="preserve">Οι υπηρεσίες εξυπηρέτησης πελατών που παρέχονται μέσω του σύντομου κωδικού 13838 υλοποιούνται μέσω αυτοματοποιημένου συστήματος IVR, το οποίο υποδέχεται την κλήση του πελάτη και παρέχει τη δυνατότητα άμεσης επιλογής του θέματος για το οποίο επιθυμεί να εξυπηρετηθεί. Ανάλογα με την επιλογή του πελάτη, η κλήση θα δρομολογηθεί είτε σε πλήρως αυτοματοποιημένες υπηρεσίες εξυπηρέτησης μέσω του συστήματος IVR, είτε σε εκπρόσωπο της εξυπηρέτησης πελατών. Οι γραμμές εξυπηρέτησης 1250 και 1299 υλοποιούνται με αυτοματοποιημένο σύστημα IVR το οποίο παρέχει ηχογραφημένες πληροφορίες για τη θεματολογία που επιλέγει ο πελάτης να ενημερωθεί, ή πρόσβαση σε εκπρόσωπο της εξυπηρέτησης πελατών.
Ο μέσος χρόνος απόκρισης όλων των παραπάνω υπηρεσιών υπολογίζεται έως τη σύνδεση του πελάτη με τον εκπρόσωπο της εξυπηρέτησης πελατών, και συμπεριλαμβάνει το χρόνο πλοήγησης στο αυτοματοποιημένο σύστημα IVR ή το χρόνο ακρόασης των ηχογραφημένων οδηγιών μέχρι την επιλογή για σύνδεση με εκπρόσωπο. </v>
      </c>
      <c r="M7" s="62"/>
      <c r="N7" s="54" t="str">
        <f t="shared" si="2"/>
        <v/>
      </c>
      <c r="O7" s="80" t="str">
        <f t="shared" si="3"/>
        <v/>
      </c>
    </row>
    <row r="8" spans="1:15" ht="31.5" customHeight="1" x14ac:dyDescent="0.25">
      <c r="A8" s="5" t="str">
        <f t="shared" si="0"/>
        <v>H03</v>
      </c>
      <c r="B8" s="26" t="str">
        <f t="shared" si="0"/>
        <v>COSMOTE</v>
      </c>
      <c r="C8" s="92">
        <f>IF(AND(F8&lt;&gt;"",N8=""),IF(ΓΕΝΙΚΑ!$B$16="ΝΑΙ",15300,""),"")</f>
        <v>15300</v>
      </c>
      <c r="D8" s="19" t="str">
        <f>IF(ΓΕΝΙΚΑ!$B$16="ΝΑΙ","ΠΑΝΕΛΛΑΔΙΚΑ","")</f>
        <v>ΠΑΝΕΛΛΑΔΙΚΑ</v>
      </c>
      <c r="E8" s="94" t="s">
        <v>43</v>
      </c>
      <c r="F8" s="31" t="str">
        <f>IF(G8&lt;&gt;"",'H01'!I8,"")</f>
        <v>Βλαβοληψία</v>
      </c>
      <c r="G8" s="64">
        <f>IF('H01'!J8="Τηλέφωνο",'H01'!K8,"")</f>
        <v>1290</v>
      </c>
      <c r="H8" s="83">
        <v>41</v>
      </c>
      <c r="I8" s="32">
        <f t="shared" si="4"/>
        <v>41</v>
      </c>
      <c r="J8" s="83">
        <v>208</v>
      </c>
      <c r="K8" s="32">
        <f t="shared" si="5"/>
        <v>208</v>
      </c>
      <c r="L8" s="96" t="str">
        <f t="shared" si="1"/>
        <v xml:space="preserve">Οι υπηρεσίες εξυπηρέτησης πελατών που παρέχονται μέσω του σύντομου κωδικού 13838 υλοποιούνται μέσω αυτοματοποιημένου συστήματος IVR, το οποίο υποδέχεται την κλήση του πελάτη και παρέχει τη δυνατότητα άμεσης επιλογής του θέματος για το οποίο επιθυμεί να εξυπηρετηθεί. Ανάλογα με την επιλογή του πελάτη, η κλήση θα δρομολογηθεί είτε σε πλήρως αυτοματοποιημένες υπηρεσίες εξυπηρέτησης μέσω του συστήματος IVR, είτε σε εκπρόσωπο της εξυπηρέτησης πελατών. Οι γραμμές εξυπηρέτησης 1250 και 1299 υλοποιούνται με αυτοματοποιημένο σύστημα IVR το οποίο παρέχει ηχογραφημένες πληροφορίες για τη θεματολογία που επιλέγει ο πελάτης να ενημερωθεί, ή πρόσβαση σε εκπρόσωπο της εξυπηρέτησης πελατών.
Ο μέσος χρόνος απόκρισης όλων των παραπάνω υπηρεσιών υπολογίζεται έως τη σύνδεση του πελάτη με τον εκπρόσωπο της εξυπηρέτησης πελατών, και συμπεριλαμβάνει το χρόνο πλοήγησης στο αυτοματοποιημένο σύστημα IVR ή το χρόνο ακρόασης των ηχογραφημένων οδηγιών μέχρι την επιλογή για σύνδεση με εκπρόσωπο. </v>
      </c>
      <c r="M8" s="62"/>
      <c r="N8" s="54" t="str">
        <f t="shared" si="2"/>
        <v/>
      </c>
      <c r="O8" s="80" t="str">
        <f t="shared" si="3"/>
        <v/>
      </c>
    </row>
    <row r="9" spans="1:15" ht="31.5" customHeight="1" x14ac:dyDescent="0.25">
      <c r="A9" s="5" t="str">
        <f t="shared" si="0"/>
        <v>H03</v>
      </c>
      <c r="B9" s="26" t="str">
        <f t="shared" si="0"/>
        <v>COSMOTE</v>
      </c>
      <c r="C9" s="92">
        <f>IF(AND(F9&lt;&gt;"",N9=""),IF(ΓΕΝΙΚΑ!$B$16="ΝΑΙ",15300,""),"")</f>
        <v>15300</v>
      </c>
      <c r="D9" s="19" t="str">
        <f>IF(ΓΕΝΙΚΑ!$B$16="ΝΑΙ","ΠΑΝΕΛΛΑΔΙΚΑ","")</f>
        <v>ΠΑΝΕΛΛΑΔΙΚΑ</v>
      </c>
      <c r="E9" s="94" t="s">
        <v>43</v>
      </c>
      <c r="F9" s="31" t="str">
        <f>IF(G9&lt;&gt;"",'H01'!I9,"")</f>
        <v>Βλαβοληψία</v>
      </c>
      <c r="G9" s="64">
        <f>IF('H01'!J9="Τηλέφωνο",'H01'!K9,"")</f>
        <v>13738</v>
      </c>
      <c r="H9" s="83">
        <v>50</v>
      </c>
      <c r="I9" s="32">
        <f t="shared" si="4"/>
        <v>50</v>
      </c>
      <c r="J9" s="83">
        <v>168</v>
      </c>
      <c r="K9" s="32">
        <f t="shared" si="5"/>
        <v>168</v>
      </c>
      <c r="L9" s="96" t="str">
        <f t="shared" si="1"/>
        <v xml:space="preserve">Οι υπηρεσίες εξυπηρέτησης πελατών που παρέχονται μέσω του σύντομου κωδικού 13838 υλοποιούνται μέσω αυτοματοποιημένου συστήματος IVR, το οποίο υποδέχεται την κλήση του πελάτη και παρέχει τη δυνατότητα άμεσης επιλογής του θέματος για το οποίο επιθυμεί να εξυπηρετηθεί. Ανάλογα με την επιλογή του πελάτη, η κλήση θα δρομολογηθεί είτε σε πλήρως αυτοματοποιημένες υπηρεσίες εξυπηρέτησης μέσω του συστήματος IVR, είτε σε εκπρόσωπο της εξυπηρέτησης πελατών. Οι γραμμές εξυπηρέτησης 1250 και 1299 υλοποιούνται με αυτοματοποιημένο σύστημα IVR το οποίο παρέχει ηχογραφημένες πληροφορίες για τη θεματολογία που επιλέγει ο πελάτης να ενημερωθεί, ή πρόσβαση σε εκπρόσωπο της εξυπηρέτησης πελατών.
Ο μέσος χρόνος απόκρισης όλων των παραπάνω υπηρεσιών υπολογίζεται έως τη σύνδεση του πελάτη με τον εκπρόσωπο της εξυπηρέτησης πελατών, και συμπεριλαμβάνει το χρόνο πλοήγησης στο αυτοματοποιημένο σύστημα IVR ή το χρόνο ακρόασης των ηχογραφημένων οδηγιών μέχρι την επιλογή για σύνδεση με εκπρόσωπο. </v>
      </c>
      <c r="M9" s="62"/>
      <c r="N9" s="54" t="str">
        <f t="shared" si="2"/>
        <v/>
      </c>
      <c r="O9" s="80" t="str">
        <f t="shared" si="3"/>
        <v/>
      </c>
    </row>
    <row r="10" spans="1:15" ht="31.5" customHeight="1" x14ac:dyDescent="0.25">
      <c r="A10" s="5" t="str">
        <f t="shared" si="0"/>
        <v>H03</v>
      </c>
      <c r="B10" s="26" t="str">
        <f t="shared" si="0"/>
        <v>COSMOTE</v>
      </c>
      <c r="C10" s="92" t="str">
        <f>IF(AND(F10&lt;&gt;"",N10=""),IF(ΓΕΝΙΚΑ!$B$16="ΝΑΙ",15300,""),"")</f>
        <v/>
      </c>
      <c r="D10" s="19" t="str">
        <f>IF(ΓΕΝΙΚΑ!$B$16="ΝΑΙ","ΠΑΝΕΛΛΑΔΙΚΑ","")</f>
        <v>ΠΑΝΕΛΛΑΔΙΚΑ</v>
      </c>
      <c r="E10" s="94" t="s">
        <v>43</v>
      </c>
      <c r="F10" s="31" t="str">
        <f>IF(G10&lt;&gt;"",'H01'!I10,"")</f>
        <v/>
      </c>
      <c r="G10" s="64" t="str">
        <f>IF('H01'!J10="Τηλέφωνο",'H01'!K10,"")</f>
        <v/>
      </c>
      <c r="H10" s="83"/>
      <c r="I10" s="32" t="str">
        <f t="shared" si="4"/>
        <v/>
      </c>
      <c r="J10" s="83"/>
      <c r="K10" s="32" t="str">
        <f t="shared" si="5"/>
        <v/>
      </c>
      <c r="L10" s="96" t="str">
        <f t="shared" si="1"/>
        <v xml:space="preserve">Οι υπηρεσίες εξυπηρέτησης πελατών που παρέχονται μέσω του σύντομου κωδικού 13838 υλοποιούνται μέσω αυτοματοποιημένου συστήματος IVR, το οποίο υποδέχεται την κλήση του πελάτη και παρέχει τη δυνατότητα άμεσης επιλογής του θέματος για το οποίο επιθυμεί να εξυπηρετηθεί. Ανάλογα με την επιλογή του πελάτη, η κλήση θα δρομολογηθεί είτε σε πλήρως αυτοματοποιημένες υπηρεσίες εξυπηρέτησης μέσω του συστήματος IVR, είτε σε εκπρόσωπο της εξυπηρέτησης πελατών. Οι γραμμές εξυπηρέτησης 1250 και 1299 υλοποιούνται με αυτοματοποιημένο σύστημα IVR το οποίο παρέχει ηχογραφημένες πληροφορίες για τη θεματολογία που επιλέγει ο πελάτης να ενημερωθεί, ή πρόσβαση σε εκπρόσωπο της εξυπηρέτησης πελατών.
Ο μέσος χρόνος απόκρισης όλων των παραπάνω υπηρεσιών υπολογίζεται έως τη σύνδεση του πελάτη με τον εκπρόσωπο της εξυπηρέτησης πελατών, και συμπεριλαμβάνει το χρόνο πλοήγησης στο αυτοματοποιημένο σύστημα IVR ή το χρόνο ακρόασης των ηχογραφημένων οδηγιών μέχρι την επιλογή για σύνδεση με εκπρόσωπο. </v>
      </c>
      <c r="M10" s="62"/>
      <c r="N10" s="54" t="str">
        <f t="shared" si="2"/>
        <v/>
      </c>
      <c r="O10" s="80" t="str">
        <f t="shared" si="3"/>
        <v/>
      </c>
    </row>
    <row r="11" spans="1:15" ht="31.5" customHeight="1" x14ac:dyDescent="0.25">
      <c r="A11" s="5" t="str">
        <f t="shared" si="0"/>
        <v>H03</v>
      </c>
      <c r="B11" s="26" t="str">
        <f t="shared" si="0"/>
        <v>COSMOTE</v>
      </c>
      <c r="C11" s="92" t="str">
        <f>IF(AND(F11&lt;&gt;"",N11=""),IF(ΓΕΝΙΚΑ!$B$16="ΝΑΙ",15300,""),"")</f>
        <v/>
      </c>
      <c r="D11" s="19" t="str">
        <f>IF(ΓΕΝΙΚΑ!$B$16="ΝΑΙ","ΠΑΝΕΛΛΑΔΙΚΑ","")</f>
        <v>ΠΑΝΕΛΛΑΔΙΚΑ</v>
      </c>
      <c r="E11" s="94" t="s">
        <v>43</v>
      </c>
      <c r="F11" s="31" t="str">
        <f>IF(G11&lt;&gt;"",'H01'!I11,"")</f>
        <v/>
      </c>
      <c r="G11" s="64" t="str">
        <f>IF('H01'!J11="Τηλέφωνο",'H01'!K11,"")</f>
        <v/>
      </c>
      <c r="H11" s="83"/>
      <c r="I11" s="32" t="str">
        <f t="shared" si="4"/>
        <v/>
      </c>
      <c r="J11" s="83"/>
      <c r="K11" s="32" t="str">
        <f t="shared" si="5"/>
        <v/>
      </c>
      <c r="L11" s="96" t="str">
        <f t="shared" si="1"/>
        <v xml:space="preserve">Οι υπηρεσίες εξυπηρέτησης πελατών που παρέχονται μέσω του σύντομου κωδικού 13838 υλοποιούνται μέσω αυτοματοποιημένου συστήματος IVR, το οποίο υποδέχεται την κλήση του πελάτη και παρέχει τη δυνατότητα άμεσης επιλογής του θέματος για το οποίο επιθυμεί να εξυπηρετηθεί. Ανάλογα με την επιλογή του πελάτη, η κλήση θα δρομολογηθεί είτε σε πλήρως αυτοματοποιημένες υπηρεσίες εξυπηρέτησης μέσω του συστήματος IVR, είτε σε εκπρόσωπο της εξυπηρέτησης πελατών. Οι γραμμές εξυπηρέτησης 1250 και 1299 υλοποιούνται με αυτοματοποιημένο σύστημα IVR το οποίο παρέχει ηχογραφημένες πληροφορίες για τη θεματολογία που επιλέγει ο πελάτης να ενημερωθεί, ή πρόσβαση σε εκπρόσωπο της εξυπηρέτησης πελατών.
Ο μέσος χρόνος απόκρισης όλων των παραπάνω υπηρεσιών υπολογίζεται έως τη σύνδεση του πελάτη με τον εκπρόσωπο της εξυπηρέτησης πελατών, και συμπεριλαμβάνει το χρόνο πλοήγησης στο αυτοματοποιημένο σύστημα IVR ή το χρόνο ακρόασης των ηχογραφημένων οδηγιών μέχρι την επιλογή για σύνδεση με εκπρόσωπο. </v>
      </c>
      <c r="M11" s="62"/>
      <c r="N11" s="54" t="str">
        <f t="shared" si="2"/>
        <v/>
      </c>
      <c r="O11" s="80" t="str">
        <f t="shared" si="3"/>
        <v/>
      </c>
    </row>
    <row r="12" spans="1:15" ht="31.5" customHeight="1" x14ac:dyDescent="0.25">
      <c r="A12" s="5" t="str">
        <f t="shared" si="0"/>
        <v>H03</v>
      </c>
      <c r="B12" s="26" t="str">
        <f t="shared" si="0"/>
        <v>COSMOTE</v>
      </c>
      <c r="C12" s="92" t="str">
        <f>IF(AND(F12&lt;&gt;"",N12=""),IF(ΓΕΝΙΚΑ!$B$16="ΝΑΙ",15300,""),"")</f>
        <v/>
      </c>
      <c r="D12" s="19" t="str">
        <f>IF(ΓΕΝΙΚΑ!$B$16="ΝΑΙ","ΠΑΝΕΛΛΑΔΙΚΑ","")</f>
        <v>ΠΑΝΕΛΛΑΔΙΚΑ</v>
      </c>
      <c r="E12" s="94" t="s">
        <v>43</v>
      </c>
      <c r="F12" s="31" t="str">
        <f>IF(G12&lt;&gt;"",'H01'!I12,"")</f>
        <v/>
      </c>
      <c r="G12" s="64" t="str">
        <f>IF('H01'!J12="Τηλέφωνο",'H01'!K12,"")</f>
        <v/>
      </c>
      <c r="H12" s="83"/>
      <c r="I12" s="32" t="str">
        <f t="shared" si="4"/>
        <v/>
      </c>
      <c r="J12" s="83"/>
      <c r="K12" s="32" t="str">
        <f t="shared" si="5"/>
        <v/>
      </c>
      <c r="L12" s="96" t="str">
        <f t="shared" si="1"/>
        <v xml:space="preserve">Οι υπηρεσίες εξυπηρέτησης πελατών που παρέχονται μέσω του σύντομου κωδικού 13838 υλοποιούνται μέσω αυτοματοποιημένου συστήματος IVR, το οποίο υποδέχεται την κλήση του πελάτη και παρέχει τη δυνατότητα άμεσης επιλογής του θέματος για το οποίο επιθυμεί να εξυπηρετηθεί. Ανάλογα με την επιλογή του πελάτη, η κλήση θα δρομολογηθεί είτε σε πλήρως αυτοματοποιημένες υπηρεσίες εξυπηρέτησης μέσω του συστήματος IVR, είτε σε εκπρόσωπο της εξυπηρέτησης πελατών. Οι γραμμές εξυπηρέτησης 1250 και 1299 υλοποιούνται με αυτοματοποιημένο σύστημα IVR το οποίο παρέχει ηχογραφημένες πληροφορίες για τη θεματολογία που επιλέγει ο πελάτης να ενημερωθεί, ή πρόσβαση σε εκπρόσωπο της εξυπηρέτησης πελατών.
Ο μέσος χρόνος απόκρισης όλων των παραπάνω υπηρεσιών υπολογίζεται έως τη σύνδεση του πελάτη με τον εκπρόσωπο της εξυπηρέτησης πελατών, και συμπεριλαμβάνει το χρόνο πλοήγησης στο αυτοματοποιημένο σύστημα IVR ή το χρόνο ακρόασης των ηχογραφημένων οδηγιών μέχρι την επιλογή για σύνδεση με εκπρόσωπο. </v>
      </c>
      <c r="M12" s="62"/>
      <c r="N12" s="54" t="str">
        <f t="shared" si="2"/>
        <v/>
      </c>
      <c r="O12" s="80" t="str">
        <f t="shared" si="3"/>
        <v/>
      </c>
    </row>
    <row r="13" spans="1:15" ht="31.5" customHeight="1" x14ac:dyDescent="0.25">
      <c r="A13" s="5" t="str">
        <f t="shared" si="0"/>
        <v>H03</v>
      </c>
      <c r="B13" s="26" t="str">
        <f t="shared" si="0"/>
        <v>COSMOTE</v>
      </c>
      <c r="C13" s="92" t="str">
        <f>IF(AND(F13&lt;&gt;"",N13=""),IF(ΓΕΝΙΚΑ!$B$16="ΝΑΙ",15300,""),"")</f>
        <v/>
      </c>
      <c r="D13" s="19" t="str">
        <f>IF(ΓΕΝΙΚΑ!$B$16="ΝΑΙ","ΠΑΝΕΛΛΑΔΙΚΑ","")</f>
        <v>ΠΑΝΕΛΛΑΔΙΚΑ</v>
      </c>
      <c r="E13" s="94" t="s">
        <v>43</v>
      </c>
      <c r="F13" s="31" t="str">
        <f>IF(G13&lt;&gt;"",'H01'!I13,"")</f>
        <v/>
      </c>
      <c r="G13" s="64" t="str">
        <f>IF('H01'!J13="Τηλέφωνο",'H01'!K13,"")</f>
        <v/>
      </c>
      <c r="H13" s="83"/>
      <c r="I13" s="32" t="str">
        <f t="shared" si="4"/>
        <v/>
      </c>
      <c r="J13" s="83"/>
      <c r="K13" s="32" t="str">
        <f t="shared" si="5"/>
        <v/>
      </c>
      <c r="L13" s="96" t="str">
        <f t="shared" si="1"/>
        <v xml:space="preserve">Οι υπηρεσίες εξυπηρέτησης πελατών που παρέχονται μέσω του σύντομου κωδικού 13838 υλοποιούνται μέσω αυτοματοποιημένου συστήματος IVR, το οποίο υποδέχεται την κλήση του πελάτη και παρέχει τη δυνατότητα άμεσης επιλογής του θέματος για το οποίο επιθυμεί να εξυπηρετηθεί. Ανάλογα με την επιλογή του πελάτη, η κλήση θα δρομολογηθεί είτε σε πλήρως αυτοματοποιημένες υπηρεσίες εξυπηρέτησης μέσω του συστήματος IVR, είτε σε εκπρόσωπο της εξυπηρέτησης πελατών. Οι γραμμές εξυπηρέτησης 1250 και 1299 υλοποιούνται με αυτοματοποιημένο σύστημα IVR το οποίο παρέχει ηχογραφημένες πληροφορίες για τη θεματολογία που επιλέγει ο πελάτης να ενημερωθεί, ή πρόσβαση σε εκπρόσωπο της εξυπηρέτησης πελατών.
Ο μέσος χρόνος απόκρισης όλων των παραπάνω υπηρεσιών υπολογίζεται έως τη σύνδεση του πελάτη με τον εκπρόσωπο της εξυπηρέτησης πελατών, και συμπεριλαμβάνει το χρόνο πλοήγησης στο αυτοματοποιημένο σύστημα IVR ή το χρόνο ακρόασης των ηχογραφημένων οδηγιών μέχρι την επιλογή για σύνδεση με εκπρόσωπο. </v>
      </c>
      <c r="M13" s="62"/>
      <c r="N13" s="54" t="str">
        <f t="shared" si="2"/>
        <v/>
      </c>
      <c r="O13" s="80" t="str">
        <f t="shared" si="3"/>
        <v/>
      </c>
    </row>
    <row r="14" spans="1:15" ht="31.5" customHeight="1" x14ac:dyDescent="0.25">
      <c r="A14" s="5" t="str">
        <f t="shared" si="0"/>
        <v>H03</v>
      </c>
      <c r="B14" s="26" t="str">
        <f t="shared" si="0"/>
        <v>COSMOTE</v>
      </c>
      <c r="C14" s="92" t="str">
        <f>IF(AND(F14&lt;&gt;"",N14=""),IF(ΓΕΝΙΚΑ!$B$16="ΝΑΙ",15300,""),"")</f>
        <v/>
      </c>
      <c r="D14" s="19" t="str">
        <f>IF(ΓΕΝΙΚΑ!$B$16="ΝΑΙ","ΠΑΝΕΛΛΑΔΙΚΑ","")</f>
        <v>ΠΑΝΕΛΛΑΔΙΚΑ</v>
      </c>
      <c r="E14" s="94" t="s">
        <v>43</v>
      </c>
      <c r="F14" s="31" t="str">
        <f>IF(G14&lt;&gt;"",'H01'!I14,"")</f>
        <v/>
      </c>
      <c r="G14" s="64" t="str">
        <f>IF('H01'!J14="Τηλέφωνο",'H01'!K14,"")</f>
        <v/>
      </c>
      <c r="H14" s="83"/>
      <c r="I14" s="32" t="str">
        <f t="shared" si="4"/>
        <v/>
      </c>
      <c r="J14" s="83"/>
      <c r="K14" s="32" t="str">
        <f t="shared" si="5"/>
        <v/>
      </c>
      <c r="L14" s="96" t="str">
        <f t="shared" si="1"/>
        <v xml:space="preserve">Οι υπηρεσίες εξυπηρέτησης πελατών που παρέχονται μέσω του σύντομου κωδικού 13838 υλοποιούνται μέσω αυτοματοποιημένου συστήματος IVR, το οποίο υποδέχεται την κλήση του πελάτη και παρέχει τη δυνατότητα άμεσης επιλογής του θέματος για το οποίο επιθυμεί να εξυπηρετηθεί. Ανάλογα με την επιλογή του πελάτη, η κλήση θα δρομολογηθεί είτε σε πλήρως αυτοματοποιημένες υπηρεσίες εξυπηρέτησης μέσω του συστήματος IVR, είτε σε εκπρόσωπο της εξυπηρέτησης πελατών. Οι γραμμές εξυπηρέτησης 1250 και 1299 υλοποιούνται με αυτοματοποιημένο σύστημα IVR το οποίο παρέχει ηχογραφημένες πληροφορίες για τη θεματολογία που επιλέγει ο πελάτης να ενημερωθεί, ή πρόσβαση σε εκπρόσωπο της εξυπηρέτησης πελατών.
Ο μέσος χρόνος απόκρισης όλων των παραπάνω υπηρεσιών υπολογίζεται έως τη σύνδεση του πελάτη με τον εκπρόσωπο της εξυπηρέτησης πελατών, και συμπεριλαμβάνει το χρόνο πλοήγησης στο αυτοματοποιημένο σύστημα IVR ή το χρόνο ακρόασης των ηχογραφημένων οδηγιών μέχρι την επιλογή για σύνδεση με εκπρόσωπο. </v>
      </c>
      <c r="M14" s="62"/>
      <c r="N14" s="54" t="str">
        <f t="shared" si="2"/>
        <v/>
      </c>
      <c r="O14" s="80" t="str">
        <f t="shared" si="3"/>
        <v/>
      </c>
    </row>
    <row r="15" spans="1:15" ht="31.5" customHeight="1" x14ac:dyDescent="0.25">
      <c r="A15" s="5" t="str">
        <f t="shared" si="0"/>
        <v>H03</v>
      </c>
      <c r="B15" s="26" t="str">
        <f t="shared" si="0"/>
        <v>COSMOTE</v>
      </c>
      <c r="C15" s="92" t="str">
        <f>IF(AND(F15&lt;&gt;"",N15=""),IF(ΓΕΝΙΚΑ!$B$16="ΝΑΙ",15300,""),"")</f>
        <v/>
      </c>
      <c r="D15" s="19" t="str">
        <f>IF(ΓΕΝΙΚΑ!$B$16="ΝΑΙ","ΠΑΝΕΛΛΑΔΙΚΑ","")</f>
        <v>ΠΑΝΕΛΛΑΔΙΚΑ</v>
      </c>
      <c r="E15" s="94" t="s">
        <v>43</v>
      </c>
      <c r="F15" s="31" t="str">
        <f>IF(G15&lt;&gt;"",'H01'!I15,"")</f>
        <v/>
      </c>
      <c r="G15" s="64" t="str">
        <f>IF('H01'!J15="Τηλέφωνο",'H01'!K15,"")</f>
        <v/>
      </c>
      <c r="H15" s="83"/>
      <c r="I15" s="32" t="str">
        <f t="shared" si="4"/>
        <v/>
      </c>
      <c r="J15" s="83"/>
      <c r="K15" s="32" t="str">
        <f t="shared" si="5"/>
        <v/>
      </c>
      <c r="L15" s="96" t="str">
        <f t="shared" si="1"/>
        <v xml:space="preserve">Οι υπηρεσίες εξυπηρέτησης πελατών που παρέχονται μέσω του σύντομου κωδικού 13838 υλοποιούνται μέσω αυτοματοποιημένου συστήματος IVR, το οποίο υποδέχεται την κλήση του πελάτη και παρέχει τη δυνατότητα άμεσης επιλογής του θέματος για το οποίο επιθυμεί να εξυπηρετηθεί. Ανάλογα με την επιλογή του πελάτη, η κλήση θα δρομολογηθεί είτε σε πλήρως αυτοματοποιημένες υπηρεσίες εξυπηρέτησης μέσω του συστήματος IVR, είτε σε εκπρόσωπο της εξυπηρέτησης πελατών. Οι γραμμές εξυπηρέτησης 1250 και 1299 υλοποιούνται με αυτοματοποιημένο σύστημα IVR το οποίο παρέχει ηχογραφημένες πληροφορίες για τη θεματολογία που επιλέγει ο πελάτης να ενημερωθεί, ή πρόσβαση σε εκπρόσωπο της εξυπηρέτησης πελατών.
Ο μέσος χρόνος απόκρισης όλων των παραπάνω υπηρεσιών υπολογίζεται έως τη σύνδεση του πελάτη με τον εκπρόσωπο της εξυπηρέτησης πελατών, και συμπεριλαμβάνει το χρόνο πλοήγησης στο αυτοματοποιημένο σύστημα IVR ή το χρόνο ακρόασης των ηχογραφημένων οδηγιών μέχρι την επιλογή για σύνδεση με εκπρόσωπο. </v>
      </c>
      <c r="M15" s="62"/>
      <c r="N15" s="54" t="str">
        <f t="shared" si="2"/>
        <v/>
      </c>
      <c r="O15" s="80" t="str">
        <f t="shared" si="3"/>
        <v/>
      </c>
    </row>
    <row r="16" spans="1:15" ht="31.5" customHeight="1" x14ac:dyDescent="0.25">
      <c r="A16" s="5" t="str">
        <f t="shared" si="0"/>
        <v>H03</v>
      </c>
      <c r="B16" s="26" t="str">
        <f t="shared" si="0"/>
        <v>COSMOTE</v>
      </c>
      <c r="C16" s="92" t="str">
        <f>IF(AND(F16&lt;&gt;"",N16=""),IF(ΓΕΝΙΚΑ!$B$16="ΝΑΙ",15300,""),"")</f>
        <v/>
      </c>
      <c r="D16" s="19" t="str">
        <f>IF(ΓΕΝΙΚΑ!$B$16="ΝΑΙ","ΠΑΝΕΛΛΑΔΙΚΑ","")</f>
        <v>ΠΑΝΕΛΛΑΔΙΚΑ</v>
      </c>
      <c r="E16" s="94" t="s">
        <v>43</v>
      </c>
      <c r="F16" s="31" t="str">
        <f>IF(G16&lt;&gt;"",'H01'!I16,"")</f>
        <v/>
      </c>
      <c r="G16" s="64" t="str">
        <f>IF('H01'!J16="Τηλέφωνο",'H01'!K16,"")</f>
        <v/>
      </c>
      <c r="H16" s="83"/>
      <c r="I16" s="32" t="str">
        <f t="shared" si="4"/>
        <v/>
      </c>
      <c r="J16" s="83"/>
      <c r="K16" s="32" t="str">
        <f t="shared" si="5"/>
        <v/>
      </c>
      <c r="L16" s="96" t="str">
        <f t="shared" si="1"/>
        <v xml:space="preserve">Οι υπηρεσίες εξυπηρέτησης πελατών που παρέχονται μέσω του σύντομου κωδικού 13838 υλοποιούνται μέσω αυτοματοποιημένου συστήματος IVR, το οποίο υποδέχεται την κλήση του πελάτη και παρέχει τη δυνατότητα άμεσης επιλογής του θέματος για το οποίο επιθυμεί να εξυπηρετηθεί. Ανάλογα με την επιλογή του πελάτη, η κλήση θα δρομολογηθεί είτε σε πλήρως αυτοματοποιημένες υπηρεσίες εξυπηρέτησης μέσω του συστήματος IVR, είτε σε εκπρόσωπο της εξυπηρέτησης πελατών. Οι γραμμές εξυπηρέτησης 1250 και 1299 υλοποιούνται με αυτοματοποιημένο σύστημα IVR το οποίο παρέχει ηχογραφημένες πληροφορίες για τη θεματολογία που επιλέγει ο πελάτης να ενημερωθεί, ή πρόσβαση σε εκπρόσωπο της εξυπηρέτησης πελατών.
Ο μέσος χρόνος απόκρισης όλων των παραπάνω υπηρεσιών υπολογίζεται έως τη σύνδεση του πελάτη με τον εκπρόσωπο της εξυπηρέτησης πελατών, και συμπεριλαμβάνει το χρόνο πλοήγησης στο αυτοματοποιημένο σύστημα IVR ή το χρόνο ακρόασης των ηχογραφημένων οδηγιών μέχρι την επιλογή για σύνδεση με εκπρόσωπο. </v>
      </c>
      <c r="M16" s="62"/>
      <c r="N16" s="54" t="str">
        <f t="shared" si="2"/>
        <v/>
      </c>
      <c r="O16" s="80" t="str">
        <f t="shared" si="3"/>
        <v/>
      </c>
    </row>
    <row r="17" spans="1:15" ht="31.5" customHeight="1" x14ac:dyDescent="0.25">
      <c r="A17" s="5" t="str">
        <f t="shared" si="0"/>
        <v>H03</v>
      </c>
      <c r="B17" s="26" t="str">
        <f t="shared" si="0"/>
        <v>COSMOTE</v>
      </c>
      <c r="C17" s="92" t="str">
        <f>IF(AND(F17&lt;&gt;"",N17=""),IF(ΓΕΝΙΚΑ!$B$16="ΝΑΙ",15300,""),"")</f>
        <v/>
      </c>
      <c r="D17" s="19" t="str">
        <f>IF(ΓΕΝΙΚΑ!$B$16="ΝΑΙ","ΠΑΝΕΛΛΑΔΙΚΑ","")</f>
        <v>ΠΑΝΕΛΛΑΔΙΚΑ</v>
      </c>
      <c r="E17" s="94" t="s">
        <v>43</v>
      </c>
      <c r="F17" s="31" t="str">
        <f>IF(G17&lt;&gt;"",'H01'!I17,"")</f>
        <v/>
      </c>
      <c r="G17" s="64" t="str">
        <f>IF('H01'!J17="Τηλέφωνο",'H01'!K17,"")</f>
        <v/>
      </c>
      <c r="H17" s="84"/>
      <c r="I17" s="32" t="str">
        <f t="shared" si="4"/>
        <v/>
      </c>
      <c r="J17" s="84"/>
      <c r="K17" s="32" t="str">
        <f t="shared" si="5"/>
        <v/>
      </c>
      <c r="L17" s="96" t="str">
        <f t="shared" si="1"/>
        <v xml:space="preserve">Οι υπηρεσίες εξυπηρέτησης πελατών που παρέχονται μέσω του σύντομου κωδικού 13838 υλοποιούνται μέσω αυτοματοποιημένου συστήματος IVR, το οποίο υποδέχεται την κλήση του πελάτη και παρέχει τη δυνατότητα άμεσης επιλογής του θέματος για το οποίο επιθυμεί να εξυπηρετηθεί. Ανάλογα με την επιλογή του πελάτη, η κλήση θα δρομολογηθεί είτε σε πλήρως αυτοματοποιημένες υπηρεσίες εξυπηρέτησης μέσω του συστήματος IVR, είτε σε εκπρόσωπο της εξυπηρέτησης πελατών. Οι γραμμές εξυπηρέτησης 1250 και 1299 υλοποιούνται με αυτοματοποιημένο σύστημα IVR το οποίο παρέχει ηχογραφημένες πληροφορίες για τη θεματολογία που επιλέγει ο πελάτης να ενημερωθεί, ή πρόσβαση σε εκπρόσωπο της εξυπηρέτησης πελατών.
Ο μέσος χρόνος απόκρισης όλων των παραπάνω υπηρεσιών υπολογίζεται έως τη σύνδεση του πελάτη με τον εκπρόσωπο της εξυπηρέτησης πελατών, και συμπεριλαμβάνει το χρόνο πλοήγησης στο αυτοματοποιημένο σύστημα IVR ή το χρόνο ακρόασης των ηχογραφημένων οδηγιών μέχρι την επιλογή για σύνδεση με εκπρόσωπο. </v>
      </c>
      <c r="M17" s="62"/>
      <c r="N17" s="54" t="str">
        <f t="shared" si="2"/>
        <v/>
      </c>
      <c r="O17" s="80" t="str">
        <f t="shared" si="3"/>
        <v/>
      </c>
    </row>
    <row r="18" spans="1:15" ht="31.5" customHeight="1" x14ac:dyDescent="0.25">
      <c r="A18" s="5" t="str">
        <f t="shared" si="0"/>
        <v>H03</v>
      </c>
      <c r="B18" s="26" t="str">
        <f t="shared" si="0"/>
        <v>COSMOTE</v>
      </c>
      <c r="C18" s="92" t="str">
        <f>IF(AND(F18&lt;&gt;"",N18=""),IF(ΓΕΝΙΚΑ!$B$16="ΝΑΙ",15300,""),"")</f>
        <v/>
      </c>
      <c r="D18" s="19" t="str">
        <f>IF(ΓΕΝΙΚΑ!$B$16="ΝΑΙ","ΠΑΝΕΛΛΑΔΙΚΑ","")</f>
        <v>ΠΑΝΕΛΛΑΔΙΚΑ</v>
      </c>
      <c r="E18" s="94" t="s">
        <v>43</v>
      </c>
      <c r="F18" s="31" t="str">
        <f>IF(G18&lt;&gt;"",'H01'!I18,"")</f>
        <v/>
      </c>
      <c r="G18" s="64" t="str">
        <f>IF('H01'!J18="Τηλέφωνο",'H01'!K18,"")</f>
        <v/>
      </c>
      <c r="H18" s="84"/>
      <c r="I18" s="32" t="str">
        <f t="shared" si="4"/>
        <v/>
      </c>
      <c r="J18" s="84"/>
      <c r="K18" s="32" t="str">
        <f t="shared" si="5"/>
        <v/>
      </c>
      <c r="L18" s="96" t="str">
        <f t="shared" si="1"/>
        <v xml:space="preserve">Οι υπηρεσίες εξυπηρέτησης πελατών που παρέχονται μέσω του σύντομου κωδικού 13838 υλοποιούνται μέσω αυτοματοποιημένου συστήματος IVR, το οποίο υποδέχεται την κλήση του πελάτη και παρέχει τη δυνατότητα άμεσης επιλογής του θέματος για το οποίο επιθυμεί να εξυπηρετηθεί. Ανάλογα με την επιλογή του πελάτη, η κλήση θα δρομολογηθεί είτε σε πλήρως αυτοματοποιημένες υπηρεσίες εξυπηρέτησης μέσω του συστήματος IVR, είτε σε εκπρόσωπο της εξυπηρέτησης πελατών. Οι γραμμές εξυπηρέτησης 1250 και 1299 υλοποιούνται με αυτοματοποιημένο σύστημα IVR το οποίο παρέχει ηχογραφημένες πληροφορίες για τη θεματολογία που επιλέγει ο πελάτης να ενημερωθεί, ή πρόσβαση σε εκπρόσωπο της εξυπηρέτησης πελατών.
Ο μέσος χρόνος απόκρισης όλων των παραπάνω υπηρεσιών υπολογίζεται έως τη σύνδεση του πελάτη με τον εκπρόσωπο της εξυπηρέτησης πελατών, και συμπεριλαμβάνει το χρόνο πλοήγησης στο αυτοματοποιημένο σύστημα IVR ή το χρόνο ακρόασης των ηχογραφημένων οδηγιών μέχρι την επιλογή για σύνδεση με εκπρόσωπο. </v>
      </c>
      <c r="M18" s="62"/>
      <c r="N18" s="54" t="str">
        <f t="shared" si="2"/>
        <v/>
      </c>
      <c r="O18" s="80" t="str">
        <f t="shared" si="3"/>
        <v/>
      </c>
    </row>
    <row r="19" spans="1:15" ht="31.5" customHeight="1" x14ac:dyDescent="0.25">
      <c r="A19" s="5" t="str">
        <f t="shared" si="0"/>
        <v>H03</v>
      </c>
      <c r="B19" s="26" t="str">
        <f t="shared" si="0"/>
        <v>COSMOTE</v>
      </c>
      <c r="C19" s="92" t="str">
        <f>IF(AND(F19&lt;&gt;"",N19=""),IF(ΓΕΝΙΚΑ!$B$16="ΝΑΙ",15300,""),"")</f>
        <v/>
      </c>
      <c r="D19" s="19" t="str">
        <f>IF(ΓΕΝΙΚΑ!$B$16="ΝΑΙ","ΠΑΝΕΛΛΑΔΙΚΑ","")</f>
        <v>ΠΑΝΕΛΛΑΔΙΚΑ</v>
      </c>
      <c r="E19" s="94" t="s">
        <v>43</v>
      </c>
      <c r="F19" s="31" t="str">
        <f>IF(G19&lt;&gt;"",'H01'!I19,"")</f>
        <v/>
      </c>
      <c r="G19" s="64" t="str">
        <f>IF('H01'!J19="Τηλέφωνο",'H01'!K19,"")</f>
        <v/>
      </c>
      <c r="H19" s="84"/>
      <c r="I19" s="32" t="str">
        <f t="shared" si="4"/>
        <v/>
      </c>
      <c r="J19" s="84"/>
      <c r="K19" s="32" t="str">
        <f t="shared" si="5"/>
        <v/>
      </c>
      <c r="L19" s="96" t="str">
        <f t="shared" si="1"/>
        <v xml:space="preserve">Οι υπηρεσίες εξυπηρέτησης πελατών που παρέχονται μέσω του σύντομου κωδικού 13838 υλοποιούνται μέσω αυτοματοποιημένου συστήματος IVR, το οποίο υποδέχεται την κλήση του πελάτη και παρέχει τη δυνατότητα άμεσης επιλογής του θέματος για το οποίο επιθυμεί να εξυπηρετηθεί. Ανάλογα με την επιλογή του πελάτη, η κλήση θα δρομολογηθεί είτε σε πλήρως αυτοματοποιημένες υπηρεσίες εξυπηρέτησης μέσω του συστήματος IVR, είτε σε εκπρόσωπο της εξυπηρέτησης πελατών. Οι γραμμές εξυπηρέτησης 1250 και 1299 υλοποιούνται με αυτοματοποιημένο σύστημα IVR το οποίο παρέχει ηχογραφημένες πληροφορίες για τη θεματολογία που επιλέγει ο πελάτης να ενημερωθεί, ή πρόσβαση σε εκπρόσωπο της εξυπηρέτησης πελατών.
Ο μέσος χρόνος απόκρισης όλων των παραπάνω υπηρεσιών υπολογίζεται έως τη σύνδεση του πελάτη με τον εκπρόσωπο της εξυπηρέτησης πελατών, και συμπεριλαμβάνει το χρόνο πλοήγησης στο αυτοματοποιημένο σύστημα IVR ή το χρόνο ακρόασης των ηχογραφημένων οδηγιών μέχρι την επιλογή για σύνδεση με εκπρόσωπο. </v>
      </c>
      <c r="M19" s="62"/>
      <c r="N19" s="54" t="str">
        <f t="shared" si="2"/>
        <v/>
      </c>
      <c r="O19" s="80" t="str">
        <f t="shared" si="3"/>
        <v/>
      </c>
    </row>
    <row r="20" spans="1:15" ht="31.5" customHeight="1" x14ac:dyDescent="0.25">
      <c r="A20" s="5" t="str">
        <f t="shared" si="0"/>
        <v>H03</v>
      </c>
      <c r="B20" s="26" t="str">
        <f t="shared" si="0"/>
        <v>COSMOTE</v>
      </c>
      <c r="C20" s="92" t="str">
        <f>IF(AND(F20&lt;&gt;"",N20=""),IF(ΓΕΝΙΚΑ!$B$16="ΝΑΙ",15300,""),"")</f>
        <v/>
      </c>
      <c r="D20" s="19" t="str">
        <f>IF(ΓΕΝΙΚΑ!$B$16="ΝΑΙ","ΠΑΝΕΛΛΑΔΙΚΑ","")</f>
        <v>ΠΑΝΕΛΛΑΔΙΚΑ</v>
      </c>
      <c r="E20" s="94" t="s">
        <v>43</v>
      </c>
      <c r="F20" s="31" t="str">
        <f>IF(G20&lt;&gt;"",'H01'!I20,"")</f>
        <v/>
      </c>
      <c r="G20" s="64" t="str">
        <f>IF('H01'!J20="Τηλέφωνο",'H01'!K20,"")</f>
        <v/>
      </c>
      <c r="H20" s="84"/>
      <c r="I20" s="32" t="str">
        <f t="shared" si="4"/>
        <v/>
      </c>
      <c r="J20" s="84"/>
      <c r="K20" s="32" t="str">
        <f t="shared" si="5"/>
        <v/>
      </c>
      <c r="L20" s="96" t="str">
        <f t="shared" si="1"/>
        <v xml:space="preserve">Οι υπηρεσίες εξυπηρέτησης πελατών που παρέχονται μέσω του σύντομου κωδικού 13838 υλοποιούνται μέσω αυτοματοποιημένου συστήματος IVR, το οποίο υποδέχεται την κλήση του πελάτη και παρέχει τη δυνατότητα άμεσης επιλογής του θέματος για το οποίο επιθυμεί να εξυπηρετηθεί. Ανάλογα με την επιλογή του πελάτη, η κλήση θα δρομολογηθεί είτε σε πλήρως αυτοματοποιημένες υπηρεσίες εξυπηρέτησης μέσω του συστήματος IVR, είτε σε εκπρόσωπο της εξυπηρέτησης πελατών. Οι γραμμές εξυπηρέτησης 1250 και 1299 υλοποιούνται με αυτοματοποιημένο σύστημα IVR το οποίο παρέχει ηχογραφημένες πληροφορίες για τη θεματολογία που επιλέγει ο πελάτης να ενημερωθεί, ή πρόσβαση σε εκπρόσωπο της εξυπηρέτησης πελατών.
Ο μέσος χρόνος απόκρισης όλων των παραπάνω υπηρεσιών υπολογίζεται έως τη σύνδεση του πελάτη με τον εκπρόσωπο της εξυπηρέτησης πελατών, και συμπεριλαμβάνει το χρόνο πλοήγησης στο αυτοματοποιημένο σύστημα IVR ή το χρόνο ακρόασης των ηχογραφημένων οδηγιών μέχρι την επιλογή για σύνδεση με εκπρόσωπο. </v>
      </c>
      <c r="M20" s="62"/>
      <c r="N20" s="54" t="str">
        <f t="shared" si="2"/>
        <v/>
      </c>
      <c r="O20" s="80" t="str">
        <f t="shared" si="3"/>
        <v/>
      </c>
    </row>
    <row r="21" spans="1:15" ht="31.5" customHeight="1" x14ac:dyDescent="0.25">
      <c r="A21" s="5" t="str">
        <f t="shared" si="0"/>
        <v>H03</v>
      </c>
      <c r="B21" s="26" t="str">
        <f t="shared" si="0"/>
        <v>COSMOTE</v>
      </c>
      <c r="C21" s="92" t="str">
        <f>IF(AND(F21&lt;&gt;"",N21=""),IF(ΓΕΝΙΚΑ!$B$16="ΝΑΙ",15300,""),"")</f>
        <v/>
      </c>
      <c r="D21" s="19" t="str">
        <f>IF(ΓΕΝΙΚΑ!$B$16="ΝΑΙ","ΠΑΝΕΛΛΑΔΙΚΑ","")</f>
        <v>ΠΑΝΕΛΛΑΔΙΚΑ</v>
      </c>
      <c r="E21" s="94" t="s">
        <v>43</v>
      </c>
      <c r="F21" s="31" t="str">
        <f>IF(G21&lt;&gt;"",'H01'!I21,"")</f>
        <v/>
      </c>
      <c r="G21" s="64" t="str">
        <f>IF('H01'!J21="Τηλέφωνο",'H01'!K21,"")</f>
        <v/>
      </c>
      <c r="H21" s="84"/>
      <c r="I21" s="32" t="str">
        <f t="shared" si="4"/>
        <v/>
      </c>
      <c r="J21" s="84"/>
      <c r="K21" s="32" t="str">
        <f t="shared" si="5"/>
        <v/>
      </c>
      <c r="L21" s="96" t="str">
        <f t="shared" si="1"/>
        <v xml:space="preserve">Οι υπηρεσίες εξυπηρέτησης πελατών που παρέχονται μέσω του σύντομου κωδικού 13838 υλοποιούνται μέσω αυτοματοποιημένου συστήματος IVR, το οποίο υποδέχεται την κλήση του πελάτη και παρέχει τη δυνατότητα άμεσης επιλογής του θέματος για το οποίο επιθυμεί να εξυπηρετηθεί. Ανάλογα με την επιλογή του πελάτη, η κλήση θα δρομολογηθεί είτε σε πλήρως αυτοματοποιημένες υπηρεσίες εξυπηρέτησης μέσω του συστήματος IVR, είτε σε εκπρόσωπο της εξυπηρέτησης πελατών. Οι γραμμές εξυπηρέτησης 1250 και 1299 υλοποιούνται με αυτοματοποιημένο σύστημα IVR το οποίο παρέχει ηχογραφημένες πληροφορίες για τη θεματολογία που επιλέγει ο πελάτης να ενημερωθεί, ή πρόσβαση σε εκπρόσωπο της εξυπηρέτησης πελατών.
Ο μέσος χρόνος απόκρισης όλων των παραπάνω υπηρεσιών υπολογίζεται έως τη σύνδεση του πελάτη με τον εκπρόσωπο της εξυπηρέτησης πελατών, και συμπεριλαμβάνει το χρόνο πλοήγησης στο αυτοματοποιημένο σύστημα IVR ή το χρόνο ακρόασης των ηχογραφημένων οδηγιών μέχρι την επιλογή για σύνδεση με εκπρόσωπο. </v>
      </c>
      <c r="M21" s="62"/>
      <c r="N21" s="54" t="str">
        <f t="shared" si="2"/>
        <v/>
      </c>
      <c r="O21" s="80" t="str">
        <f t="shared" si="3"/>
        <v/>
      </c>
    </row>
    <row r="22" spans="1:15" ht="31.5" customHeight="1" x14ac:dyDescent="0.25">
      <c r="A22" s="5" t="str">
        <f t="shared" si="0"/>
        <v>H03</v>
      </c>
      <c r="B22" s="26" t="str">
        <f t="shared" si="0"/>
        <v>COSMOTE</v>
      </c>
      <c r="C22" s="92" t="str">
        <f>IF(AND(F22&lt;&gt;"",N22=""),IF(ΓΕΝΙΚΑ!$B$16="ΝΑΙ",15300,""),"")</f>
        <v/>
      </c>
      <c r="D22" s="19" t="str">
        <f>IF(ΓΕΝΙΚΑ!$B$16="ΝΑΙ","ΠΑΝΕΛΛΑΔΙΚΑ","")</f>
        <v>ΠΑΝΕΛΛΑΔΙΚΑ</v>
      </c>
      <c r="E22" s="94" t="s">
        <v>43</v>
      </c>
      <c r="F22" s="31" t="str">
        <f>IF(G22&lt;&gt;"",'H01'!I22,"")</f>
        <v/>
      </c>
      <c r="G22" s="64" t="str">
        <f>IF('H01'!J22="Τηλέφωνο",'H01'!K22,"")</f>
        <v/>
      </c>
      <c r="H22" s="84"/>
      <c r="I22" s="32" t="str">
        <f t="shared" si="4"/>
        <v/>
      </c>
      <c r="J22" s="84"/>
      <c r="K22" s="32" t="str">
        <f t="shared" si="5"/>
        <v/>
      </c>
      <c r="L22" s="96" t="str">
        <f t="shared" si="1"/>
        <v xml:space="preserve">Οι υπηρεσίες εξυπηρέτησης πελατών που παρέχονται μέσω του σύντομου κωδικού 13838 υλοποιούνται μέσω αυτοματοποιημένου συστήματος IVR, το οποίο υποδέχεται την κλήση του πελάτη και παρέχει τη δυνατότητα άμεσης επιλογής του θέματος για το οποίο επιθυμεί να εξυπηρετηθεί. Ανάλογα με την επιλογή του πελάτη, η κλήση θα δρομολογηθεί είτε σε πλήρως αυτοματοποιημένες υπηρεσίες εξυπηρέτησης μέσω του συστήματος IVR, είτε σε εκπρόσωπο της εξυπηρέτησης πελατών. Οι γραμμές εξυπηρέτησης 1250 και 1299 υλοποιούνται με αυτοματοποιημένο σύστημα IVR το οποίο παρέχει ηχογραφημένες πληροφορίες για τη θεματολογία που επιλέγει ο πελάτης να ενημερωθεί, ή πρόσβαση σε εκπρόσωπο της εξυπηρέτησης πελατών.
Ο μέσος χρόνος απόκρισης όλων των παραπάνω υπηρεσιών υπολογίζεται έως τη σύνδεση του πελάτη με τον εκπρόσωπο της εξυπηρέτησης πελατών, και συμπεριλαμβάνει το χρόνο πλοήγησης στο αυτοματοποιημένο σύστημα IVR ή το χρόνο ακρόασης των ηχογραφημένων οδηγιών μέχρι την επιλογή για σύνδεση με εκπρόσωπο. </v>
      </c>
      <c r="M22" s="62"/>
      <c r="N22" s="54" t="str">
        <f t="shared" si="2"/>
        <v/>
      </c>
      <c r="O22" s="80" t="str">
        <f t="shared" si="3"/>
        <v/>
      </c>
    </row>
    <row r="23" spans="1:15" ht="31.5" customHeight="1" x14ac:dyDescent="0.25">
      <c r="A23" s="5" t="str">
        <f t="shared" si="0"/>
        <v>H03</v>
      </c>
      <c r="B23" s="26" t="str">
        <f t="shared" si="0"/>
        <v>COSMOTE</v>
      </c>
      <c r="C23" s="92" t="str">
        <f>IF(AND(F23&lt;&gt;"",N23=""),IF(ΓΕΝΙΚΑ!$B$16="ΝΑΙ",15300,""),"")</f>
        <v/>
      </c>
      <c r="D23" s="19" t="str">
        <f>IF(ΓΕΝΙΚΑ!$B$16="ΝΑΙ","ΠΑΝΕΛΛΑΔΙΚΑ","")</f>
        <v>ΠΑΝΕΛΛΑΔΙΚΑ</v>
      </c>
      <c r="E23" s="94" t="s">
        <v>43</v>
      </c>
      <c r="F23" s="31" t="str">
        <f>IF(G23&lt;&gt;"",'H01'!I23,"")</f>
        <v/>
      </c>
      <c r="G23" s="64" t="str">
        <f>IF('H01'!J23="Τηλέφωνο",'H01'!K23,"")</f>
        <v/>
      </c>
      <c r="H23" s="84"/>
      <c r="I23" s="32" t="str">
        <f t="shared" si="4"/>
        <v/>
      </c>
      <c r="J23" s="84"/>
      <c r="K23" s="32" t="str">
        <f t="shared" si="5"/>
        <v/>
      </c>
      <c r="L23" s="96" t="str">
        <f t="shared" si="1"/>
        <v xml:space="preserve">Οι υπηρεσίες εξυπηρέτησης πελατών που παρέχονται μέσω του σύντομου κωδικού 13838 υλοποιούνται μέσω αυτοματοποιημένου συστήματος IVR, το οποίο υποδέχεται την κλήση του πελάτη και παρέχει τη δυνατότητα άμεσης επιλογής του θέματος για το οποίο επιθυμεί να εξυπηρετηθεί. Ανάλογα με την επιλογή του πελάτη, η κλήση θα δρομολογηθεί είτε σε πλήρως αυτοματοποιημένες υπηρεσίες εξυπηρέτησης μέσω του συστήματος IVR, είτε σε εκπρόσωπο της εξυπηρέτησης πελατών. Οι γραμμές εξυπηρέτησης 1250 και 1299 υλοποιούνται με αυτοματοποιημένο σύστημα IVR το οποίο παρέχει ηχογραφημένες πληροφορίες για τη θεματολογία που επιλέγει ο πελάτης να ενημερωθεί, ή πρόσβαση σε εκπρόσωπο της εξυπηρέτησης πελατών.
Ο μέσος χρόνος απόκρισης όλων των παραπάνω υπηρεσιών υπολογίζεται έως τη σύνδεση του πελάτη με τον εκπρόσωπο της εξυπηρέτησης πελατών, και συμπεριλαμβάνει το χρόνο πλοήγησης στο αυτοματοποιημένο σύστημα IVR ή το χρόνο ακρόασης των ηχογραφημένων οδηγιών μέχρι την επιλογή για σύνδεση με εκπρόσωπο. </v>
      </c>
      <c r="M23" s="62"/>
      <c r="N23" s="54" t="str">
        <f t="shared" si="2"/>
        <v/>
      </c>
      <c r="O23" s="80" t="str">
        <f t="shared" si="3"/>
        <v/>
      </c>
    </row>
    <row r="24" spans="1:15" ht="31.5" customHeight="1" x14ac:dyDescent="0.25">
      <c r="A24" s="5" t="str">
        <f t="shared" si="0"/>
        <v>H03</v>
      </c>
      <c r="B24" s="26" t="str">
        <f t="shared" si="0"/>
        <v>COSMOTE</v>
      </c>
      <c r="C24" s="92" t="str">
        <f>IF(AND(F24&lt;&gt;"",N24=""),IF(ΓΕΝΙΚΑ!$B$16="ΝΑΙ",15300,""),"")</f>
        <v/>
      </c>
      <c r="D24" s="19" t="str">
        <f>IF(ΓΕΝΙΚΑ!$B$16="ΝΑΙ","ΠΑΝΕΛΛΑΔΙΚΑ","")</f>
        <v>ΠΑΝΕΛΛΑΔΙΚΑ</v>
      </c>
      <c r="E24" s="94" t="s">
        <v>43</v>
      </c>
      <c r="F24" s="31" t="str">
        <f>IF(G24&lt;&gt;"",'H01'!I24,"")</f>
        <v/>
      </c>
      <c r="G24" s="64" t="str">
        <f>IF('H01'!J24="Τηλέφωνο",'H01'!K24,"")</f>
        <v/>
      </c>
      <c r="H24" s="84"/>
      <c r="I24" s="32" t="str">
        <f t="shared" si="4"/>
        <v/>
      </c>
      <c r="J24" s="84"/>
      <c r="K24" s="32" t="str">
        <f t="shared" si="5"/>
        <v/>
      </c>
      <c r="L24" s="96" t="str">
        <f t="shared" si="1"/>
        <v xml:space="preserve">Οι υπηρεσίες εξυπηρέτησης πελατών που παρέχονται μέσω του σύντομου κωδικού 13838 υλοποιούνται μέσω αυτοματοποιημένου συστήματος IVR, το οποίο υποδέχεται την κλήση του πελάτη και παρέχει τη δυνατότητα άμεσης επιλογής του θέματος για το οποίο επιθυμεί να εξυπηρετηθεί. Ανάλογα με την επιλογή του πελάτη, η κλήση θα δρομολογηθεί είτε σε πλήρως αυτοματοποιημένες υπηρεσίες εξυπηρέτησης μέσω του συστήματος IVR, είτε σε εκπρόσωπο της εξυπηρέτησης πελατών. Οι γραμμές εξυπηρέτησης 1250 και 1299 υλοποιούνται με αυτοματοποιημένο σύστημα IVR το οποίο παρέχει ηχογραφημένες πληροφορίες για τη θεματολογία που επιλέγει ο πελάτης να ενημερωθεί, ή πρόσβαση σε εκπρόσωπο της εξυπηρέτησης πελατών.
Ο μέσος χρόνος απόκρισης όλων των παραπάνω υπηρεσιών υπολογίζεται έως τη σύνδεση του πελάτη με τον εκπρόσωπο της εξυπηρέτησης πελατών, και συμπεριλαμβάνει το χρόνο πλοήγησης στο αυτοματοποιημένο σύστημα IVR ή το χρόνο ακρόασης των ηχογραφημένων οδηγιών μέχρι την επιλογή για σύνδεση με εκπρόσωπο. </v>
      </c>
      <c r="M24" s="62"/>
      <c r="N24" s="54" t="str">
        <f t="shared" si="2"/>
        <v/>
      </c>
      <c r="O24" s="80" t="str">
        <f t="shared" si="3"/>
        <v/>
      </c>
    </row>
    <row r="25" spans="1:15" ht="31.5" customHeight="1" x14ac:dyDescent="0.25">
      <c r="A25" s="5" t="str">
        <f t="shared" si="0"/>
        <v>H03</v>
      </c>
      <c r="B25" s="26" t="str">
        <f t="shared" si="0"/>
        <v>COSMOTE</v>
      </c>
      <c r="C25" s="92" t="str">
        <f>IF(AND(F25&lt;&gt;"",N25=""),IF(ΓΕΝΙΚΑ!$B$16="ΝΑΙ",15300,""),"")</f>
        <v/>
      </c>
      <c r="D25" s="19" t="str">
        <f>IF(ΓΕΝΙΚΑ!$B$16="ΝΑΙ","ΠΑΝΕΛΛΑΔΙΚΑ","")</f>
        <v>ΠΑΝΕΛΛΑΔΙΚΑ</v>
      </c>
      <c r="E25" s="94" t="s">
        <v>43</v>
      </c>
      <c r="F25" s="31" t="str">
        <f>IF(G25&lt;&gt;"",'H01'!I25,"")</f>
        <v/>
      </c>
      <c r="G25" s="64" t="str">
        <f>IF('H01'!J25="Τηλέφωνο",'H01'!K25,"")</f>
        <v/>
      </c>
      <c r="H25" s="84"/>
      <c r="I25" s="32" t="str">
        <f t="shared" si="4"/>
        <v/>
      </c>
      <c r="J25" s="84"/>
      <c r="K25" s="32" t="str">
        <f t="shared" si="5"/>
        <v/>
      </c>
      <c r="L25" s="96" t="str">
        <f t="shared" si="1"/>
        <v xml:space="preserve">Οι υπηρεσίες εξυπηρέτησης πελατών που παρέχονται μέσω του σύντομου κωδικού 13838 υλοποιούνται μέσω αυτοματοποιημένου συστήματος IVR, το οποίο υποδέχεται την κλήση του πελάτη και παρέχει τη δυνατότητα άμεσης επιλογής του θέματος για το οποίο επιθυμεί να εξυπηρετηθεί. Ανάλογα με την επιλογή του πελάτη, η κλήση θα δρομολογηθεί είτε σε πλήρως αυτοματοποιημένες υπηρεσίες εξυπηρέτησης μέσω του συστήματος IVR, είτε σε εκπρόσωπο της εξυπηρέτησης πελατών. Οι γραμμές εξυπηρέτησης 1250 και 1299 υλοποιούνται με αυτοματοποιημένο σύστημα IVR το οποίο παρέχει ηχογραφημένες πληροφορίες για τη θεματολογία που επιλέγει ο πελάτης να ενημερωθεί, ή πρόσβαση σε εκπρόσωπο της εξυπηρέτησης πελατών.
Ο μέσος χρόνος απόκρισης όλων των παραπάνω υπηρεσιών υπολογίζεται έως τη σύνδεση του πελάτη με τον εκπρόσωπο της εξυπηρέτησης πελατών, και συμπεριλαμβάνει το χρόνο πλοήγησης στο αυτοματοποιημένο σύστημα IVR ή το χρόνο ακρόασης των ηχογραφημένων οδηγιών μέχρι την επιλογή για σύνδεση με εκπρόσωπο. </v>
      </c>
      <c r="M25" s="62"/>
      <c r="N25" s="54" t="str">
        <f t="shared" si="2"/>
        <v/>
      </c>
      <c r="O25" s="80" t="str">
        <f t="shared" si="3"/>
        <v/>
      </c>
    </row>
    <row r="26" spans="1:15" ht="31.5" customHeight="1" x14ac:dyDescent="0.25">
      <c r="A26" s="5" t="str">
        <f t="shared" si="0"/>
        <v>H03</v>
      </c>
      <c r="B26" s="26" t="str">
        <f t="shared" si="0"/>
        <v>COSMOTE</v>
      </c>
      <c r="C26" s="92" t="str">
        <f>IF(AND(F26&lt;&gt;"",N26=""),IF(ΓΕΝΙΚΑ!$B$16="ΝΑΙ",15300,""),"")</f>
        <v/>
      </c>
      <c r="D26" s="19" t="str">
        <f>IF(ΓΕΝΙΚΑ!$B$16="ΝΑΙ","ΠΑΝΕΛΛΑΔΙΚΑ","")</f>
        <v>ΠΑΝΕΛΛΑΔΙΚΑ</v>
      </c>
      <c r="E26" s="94" t="s">
        <v>43</v>
      </c>
      <c r="F26" s="31" t="str">
        <f>IF(G26&lt;&gt;"",'H01'!I26,"")</f>
        <v/>
      </c>
      <c r="G26" s="64" t="str">
        <f>IF('H01'!J26="Τηλέφωνο",'H01'!K26,"")</f>
        <v/>
      </c>
      <c r="H26" s="84"/>
      <c r="I26" s="32" t="str">
        <f t="shared" si="4"/>
        <v/>
      </c>
      <c r="J26" s="84"/>
      <c r="K26" s="32" t="str">
        <f t="shared" si="5"/>
        <v/>
      </c>
      <c r="L26" s="96" t="str">
        <f t="shared" si="1"/>
        <v xml:space="preserve">Οι υπηρεσίες εξυπηρέτησης πελατών που παρέχονται μέσω του σύντομου κωδικού 13838 υλοποιούνται μέσω αυτοματοποιημένου συστήματος IVR, το οποίο υποδέχεται την κλήση του πελάτη και παρέχει τη δυνατότητα άμεσης επιλογής του θέματος για το οποίο επιθυμεί να εξυπηρετηθεί. Ανάλογα με την επιλογή του πελάτη, η κλήση θα δρομολογηθεί είτε σε πλήρως αυτοματοποιημένες υπηρεσίες εξυπηρέτησης μέσω του συστήματος IVR, είτε σε εκπρόσωπο της εξυπηρέτησης πελατών. Οι γραμμές εξυπηρέτησης 1250 και 1299 υλοποιούνται με αυτοματοποιημένο σύστημα IVR το οποίο παρέχει ηχογραφημένες πληροφορίες για τη θεματολογία που επιλέγει ο πελάτης να ενημερωθεί, ή πρόσβαση σε εκπρόσωπο της εξυπηρέτησης πελατών.
Ο μέσος χρόνος απόκρισης όλων των παραπάνω υπηρεσιών υπολογίζεται έως τη σύνδεση του πελάτη με τον εκπρόσωπο της εξυπηρέτησης πελατών, και συμπεριλαμβάνει το χρόνο πλοήγησης στο αυτοματοποιημένο σύστημα IVR ή το χρόνο ακρόασης των ηχογραφημένων οδηγιών μέχρι την επιλογή για σύνδεση με εκπρόσωπο. </v>
      </c>
      <c r="M26" s="62"/>
      <c r="N26" s="54" t="str">
        <f t="shared" si="2"/>
        <v/>
      </c>
      <c r="O26" s="80" t="str">
        <f t="shared" si="3"/>
        <v/>
      </c>
    </row>
    <row r="27" spans="1:15" ht="31.5" customHeight="1" x14ac:dyDescent="0.25">
      <c r="A27" s="5" t="str">
        <f t="shared" si="0"/>
        <v>H03</v>
      </c>
      <c r="B27" s="26" t="str">
        <f t="shared" si="0"/>
        <v>COSMOTE</v>
      </c>
      <c r="C27" s="92" t="str">
        <f>IF(AND(F27&lt;&gt;"",N27=""),IF(ΓΕΝΙΚΑ!$B$16="ΝΑΙ",15300,""),"")</f>
        <v/>
      </c>
      <c r="D27" s="19" t="str">
        <f>IF(ΓΕΝΙΚΑ!$B$16="ΝΑΙ","ΠΑΝΕΛΛΑΔΙΚΑ","")</f>
        <v>ΠΑΝΕΛΛΑΔΙΚΑ</v>
      </c>
      <c r="E27" s="94" t="s">
        <v>43</v>
      </c>
      <c r="F27" s="31" t="str">
        <f>IF(G27&lt;&gt;"",'H01'!I27,"")</f>
        <v/>
      </c>
      <c r="G27" s="64" t="str">
        <f>IF('H01'!J27="Τηλέφωνο",'H01'!K27,"")</f>
        <v/>
      </c>
      <c r="H27" s="83"/>
      <c r="I27" s="32" t="str">
        <f t="shared" si="4"/>
        <v/>
      </c>
      <c r="J27" s="83"/>
      <c r="K27" s="32" t="str">
        <f t="shared" si="5"/>
        <v/>
      </c>
      <c r="L27" s="96" t="str">
        <f t="shared" si="1"/>
        <v xml:space="preserve">Οι υπηρεσίες εξυπηρέτησης πελατών που παρέχονται μέσω του σύντομου κωδικού 13838 υλοποιούνται μέσω αυτοματοποιημένου συστήματος IVR, το οποίο υποδέχεται την κλήση του πελάτη και παρέχει τη δυνατότητα άμεσης επιλογής του θέματος για το οποίο επιθυμεί να εξυπηρετηθεί. Ανάλογα με την επιλογή του πελάτη, η κλήση θα δρομολογηθεί είτε σε πλήρως αυτοματοποιημένες υπηρεσίες εξυπηρέτησης μέσω του συστήματος IVR, είτε σε εκπρόσωπο της εξυπηρέτησης πελατών. Οι γραμμές εξυπηρέτησης 1250 και 1299 υλοποιούνται με αυτοματοποιημένο σύστημα IVR το οποίο παρέχει ηχογραφημένες πληροφορίες για τη θεματολογία που επιλέγει ο πελάτης να ενημερωθεί, ή πρόσβαση σε εκπρόσωπο της εξυπηρέτησης πελατών.
Ο μέσος χρόνος απόκρισης όλων των παραπάνω υπηρεσιών υπολογίζεται έως τη σύνδεση του πελάτη με τον εκπρόσωπο της εξυπηρέτησης πελατών, και συμπεριλαμβάνει το χρόνο πλοήγησης στο αυτοματοποιημένο σύστημα IVR ή το χρόνο ακρόασης των ηχογραφημένων οδηγιών μέχρι την επιλογή για σύνδεση με εκπρόσωπο. </v>
      </c>
      <c r="M27" s="62"/>
      <c r="N27" s="54" t="str">
        <f t="shared" si="2"/>
        <v/>
      </c>
      <c r="O27" s="80" t="str">
        <f t="shared" si="3"/>
        <v/>
      </c>
    </row>
    <row r="28" spans="1:15" ht="31.5" customHeight="1" x14ac:dyDescent="0.25">
      <c r="A28" s="5" t="str">
        <f t="shared" ref="A28:A32" si="6">A$3</f>
        <v>H03</v>
      </c>
      <c r="B28" s="26" t="str">
        <f t="shared" ref="B28:B32" si="7">B$3</f>
        <v>COSMOTE</v>
      </c>
      <c r="C28" s="92" t="str">
        <f>IF(AND(F28&lt;&gt;"",N28=""),IF(ΓΕΝΙΚΑ!$B$16="ΝΑΙ",15300,""),"")</f>
        <v/>
      </c>
      <c r="D28" s="19" t="str">
        <f>IF(ΓΕΝΙΚΑ!$B$16="ΝΑΙ","ΠΑΝΕΛΛΑΔΙΚΑ","")</f>
        <v>ΠΑΝΕΛΛΑΔΙΚΑ</v>
      </c>
      <c r="E28" s="94" t="s">
        <v>43</v>
      </c>
      <c r="F28" s="31" t="str">
        <f>IF(G28&lt;&gt;"",'H01'!I28,"")</f>
        <v/>
      </c>
      <c r="G28" s="64" t="str">
        <f>IF('H01'!J28="Τηλέφωνο",'H01'!K28,"")</f>
        <v/>
      </c>
      <c r="H28" s="84"/>
      <c r="I28" s="32" t="str">
        <f t="shared" si="4"/>
        <v/>
      </c>
      <c r="J28" s="84"/>
      <c r="K28" s="32" t="str">
        <f t="shared" si="5"/>
        <v/>
      </c>
      <c r="L28" s="96" t="str">
        <f t="shared" si="1"/>
        <v xml:space="preserve">Οι υπηρεσίες εξυπηρέτησης πελατών που παρέχονται μέσω του σύντομου κωδικού 13838 υλοποιούνται μέσω αυτοματοποιημένου συστήματος IVR, το οποίο υποδέχεται την κλήση του πελάτη και παρέχει τη δυνατότητα άμεσης επιλογής του θέματος για το οποίο επιθυμεί να εξυπηρετηθεί. Ανάλογα με την επιλογή του πελάτη, η κλήση θα δρομολογηθεί είτε σε πλήρως αυτοματοποιημένες υπηρεσίες εξυπηρέτησης μέσω του συστήματος IVR, είτε σε εκπρόσωπο της εξυπηρέτησης πελατών. Οι γραμμές εξυπηρέτησης 1250 και 1299 υλοποιούνται με αυτοματοποιημένο σύστημα IVR το οποίο παρέχει ηχογραφημένες πληροφορίες για τη θεματολογία που επιλέγει ο πελάτης να ενημερωθεί, ή πρόσβαση σε εκπρόσωπο της εξυπηρέτησης πελατών.
Ο μέσος χρόνος απόκρισης όλων των παραπάνω υπηρεσιών υπολογίζεται έως τη σύνδεση του πελάτη με τον εκπρόσωπο της εξυπηρέτησης πελατών, και συμπεριλαμβάνει το χρόνο πλοήγησης στο αυτοματοποιημένο σύστημα IVR ή το χρόνο ακρόασης των ηχογραφημένων οδηγιών μέχρι την επιλογή για σύνδεση με εκπρόσωπο. </v>
      </c>
      <c r="M28" s="62"/>
      <c r="N28" s="54" t="str">
        <f t="shared" si="2"/>
        <v/>
      </c>
      <c r="O28" s="80" t="str">
        <f t="shared" si="3"/>
        <v/>
      </c>
    </row>
    <row r="29" spans="1:15" ht="31.5" customHeight="1" x14ac:dyDescent="0.25">
      <c r="A29" s="5" t="str">
        <f t="shared" si="6"/>
        <v>H03</v>
      </c>
      <c r="B29" s="26" t="str">
        <f t="shared" si="7"/>
        <v>COSMOTE</v>
      </c>
      <c r="C29" s="92" t="str">
        <f>IF(AND(F29&lt;&gt;"",N29=""),IF(ΓΕΝΙΚΑ!$B$16="ΝΑΙ",15300,""),"")</f>
        <v/>
      </c>
      <c r="D29" s="19" t="str">
        <f>IF(ΓΕΝΙΚΑ!$B$16="ΝΑΙ","ΠΑΝΕΛΛΑΔΙΚΑ","")</f>
        <v>ΠΑΝΕΛΛΑΔΙΚΑ</v>
      </c>
      <c r="E29" s="94" t="s">
        <v>43</v>
      </c>
      <c r="F29" s="31" t="str">
        <f>IF(G29&lt;&gt;"",'H01'!I29,"")</f>
        <v/>
      </c>
      <c r="G29" s="64" t="str">
        <f>IF('H01'!J29="Τηλέφωνο",'H01'!K29,"")</f>
        <v/>
      </c>
      <c r="H29" s="84"/>
      <c r="I29" s="32" t="str">
        <f t="shared" si="4"/>
        <v/>
      </c>
      <c r="J29" s="84"/>
      <c r="K29" s="32" t="str">
        <f t="shared" si="5"/>
        <v/>
      </c>
      <c r="L29" s="96" t="str">
        <f t="shared" si="1"/>
        <v xml:space="preserve">Οι υπηρεσίες εξυπηρέτησης πελατών που παρέχονται μέσω του σύντομου κωδικού 13838 υλοποιούνται μέσω αυτοματοποιημένου συστήματος IVR, το οποίο υποδέχεται την κλήση του πελάτη και παρέχει τη δυνατότητα άμεσης επιλογής του θέματος για το οποίο επιθυμεί να εξυπηρετηθεί. Ανάλογα με την επιλογή του πελάτη, η κλήση θα δρομολογηθεί είτε σε πλήρως αυτοματοποιημένες υπηρεσίες εξυπηρέτησης μέσω του συστήματος IVR, είτε σε εκπρόσωπο της εξυπηρέτησης πελατών. Οι γραμμές εξυπηρέτησης 1250 και 1299 υλοποιούνται με αυτοματοποιημένο σύστημα IVR το οποίο παρέχει ηχογραφημένες πληροφορίες για τη θεματολογία που επιλέγει ο πελάτης να ενημερωθεί, ή πρόσβαση σε εκπρόσωπο της εξυπηρέτησης πελατών.
Ο μέσος χρόνος απόκρισης όλων των παραπάνω υπηρεσιών υπολογίζεται έως τη σύνδεση του πελάτη με τον εκπρόσωπο της εξυπηρέτησης πελατών, και συμπεριλαμβάνει το χρόνο πλοήγησης στο αυτοματοποιημένο σύστημα IVR ή το χρόνο ακρόασης των ηχογραφημένων οδηγιών μέχρι την επιλογή για σύνδεση με εκπρόσωπο. </v>
      </c>
      <c r="M29" s="62"/>
      <c r="N29" s="54" t="str">
        <f t="shared" si="2"/>
        <v/>
      </c>
      <c r="O29" s="80" t="str">
        <f t="shared" si="3"/>
        <v/>
      </c>
    </row>
    <row r="30" spans="1:15" ht="31.5" customHeight="1" x14ac:dyDescent="0.25">
      <c r="A30" s="5" t="str">
        <f t="shared" si="6"/>
        <v>H03</v>
      </c>
      <c r="B30" s="26" t="str">
        <f t="shared" si="7"/>
        <v>COSMOTE</v>
      </c>
      <c r="C30" s="92" t="str">
        <f>IF(AND(F30&lt;&gt;"",N30=""),IF(ΓΕΝΙΚΑ!$B$16="ΝΑΙ",15300,""),"")</f>
        <v/>
      </c>
      <c r="D30" s="19" t="str">
        <f>IF(ΓΕΝΙΚΑ!$B$16="ΝΑΙ","ΠΑΝΕΛΛΑΔΙΚΑ","")</f>
        <v>ΠΑΝΕΛΛΑΔΙΚΑ</v>
      </c>
      <c r="E30" s="94" t="s">
        <v>43</v>
      </c>
      <c r="F30" s="31" t="str">
        <f>IF(G30&lt;&gt;"",'H01'!I30,"")</f>
        <v/>
      </c>
      <c r="G30" s="64" t="str">
        <f>IF('H01'!J30="Τηλέφωνο",'H01'!K30,"")</f>
        <v/>
      </c>
      <c r="H30" s="84"/>
      <c r="I30" s="32" t="str">
        <f t="shared" si="4"/>
        <v/>
      </c>
      <c r="J30" s="84"/>
      <c r="K30" s="32" t="str">
        <f t="shared" si="5"/>
        <v/>
      </c>
      <c r="L30" s="96" t="str">
        <f t="shared" si="1"/>
        <v xml:space="preserve">Οι υπηρεσίες εξυπηρέτησης πελατών που παρέχονται μέσω του σύντομου κωδικού 13838 υλοποιούνται μέσω αυτοματοποιημένου συστήματος IVR, το οποίο υποδέχεται την κλήση του πελάτη και παρέχει τη δυνατότητα άμεσης επιλογής του θέματος για το οποίο επιθυμεί να εξυπηρετηθεί. Ανάλογα με την επιλογή του πελάτη, η κλήση θα δρομολογηθεί είτε σε πλήρως αυτοματοποιημένες υπηρεσίες εξυπηρέτησης μέσω του συστήματος IVR, είτε σε εκπρόσωπο της εξυπηρέτησης πελατών. Οι γραμμές εξυπηρέτησης 1250 και 1299 υλοποιούνται με αυτοματοποιημένο σύστημα IVR το οποίο παρέχει ηχογραφημένες πληροφορίες για τη θεματολογία που επιλέγει ο πελάτης να ενημερωθεί, ή πρόσβαση σε εκπρόσωπο της εξυπηρέτησης πελατών.
Ο μέσος χρόνος απόκρισης όλων των παραπάνω υπηρεσιών υπολογίζεται έως τη σύνδεση του πελάτη με τον εκπρόσωπο της εξυπηρέτησης πελατών, και συμπεριλαμβάνει το χρόνο πλοήγησης στο αυτοματοποιημένο σύστημα IVR ή το χρόνο ακρόασης των ηχογραφημένων οδηγιών μέχρι την επιλογή για σύνδεση με εκπρόσωπο. </v>
      </c>
      <c r="M30" s="62"/>
      <c r="N30" s="54" t="str">
        <f t="shared" si="2"/>
        <v/>
      </c>
      <c r="O30" s="80" t="str">
        <f t="shared" si="3"/>
        <v/>
      </c>
    </row>
    <row r="31" spans="1:15" ht="31.5" customHeight="1" x14ac:dyDescent="0.25">
      <c r="A31" s="5" t="str">
        <f t="shared" si="6"/>
        <v>H03</v>
      </c>
      <c r="B31" s="26" t="str">
        <f t="shared" si="7"/>
        <v>COSMOTE</v>
      </c>
      <c r="C31" s="92" t="str">
        <f>IF(AND(F31&lt;&gt;"",N31=""),IF(ΓΕΝΙΚΑ!$B$16="ΝΑΙ",15300,""),"")</f>
        <v/>
      </c>
      <c r="D31" s="19" t="str">
        <f>IF(ΓΕΝΙΚΑ!$B$16="ΝΑΙ","ΠΑΝΕΛΛΑΔΙΚΑ","")</f>
        <v>ΠΑΝΕΛΛΑΔΙΚΑ</v>
      </c>
      <c r="E31" s="94" t="s">
        <v>43</v>
      </c>
      <c r="F31" s="31" t="str">
        <f>IF(G31&lt;&gt;"",'H01'!I31,"")</f>
        <v/>
      </c>
      <c r="G31" s="64" t="str">
        <f>IF('H01'!J31="Τηλέφωνο",'H01'!K31,"")</f>
        <v/>
      </c>
      <c r="H31" s="84"/>
      <c r="I31" s="32" t="str">
        <f t="shared" si="4"/>
        <v/>
      </c>
      <c r="J31" s="84"/>
      <c r="K31" s="32" t="str">
        <f t="shared" si="5"/>
        <v/>
      </c>
      <c r="L31" s="96" t="str">
        <f t="shared" si="1"/>
        <v xml:space="preserve">Οι υπηρεσίες εξυπηρέτησης πελατών που παρέχονται μέσω του σύντομου κωδικού 13838 υλοποιούνται μέσω αυτοματοποιημένου συστήματος IVR, το οποίο υποδέχεται την κλήση του πελάτη και παρέχει τη δυνατότητα άμεσης επιλογής του θέματος για το οποίο επιθυμεί να εξυπηρετηθεί. Ανάλογα με την επιλογή του πελάτη, η κλήση θα δρομολογηθεί είτε σε πλήρως αυτοματοποιημένες υπηρεσίες εξυπηρέτησης μέσω του συστήματος IVR, είτε σε εκπρόσωπο της εξυπηρέτησης πελατών. Οι γραμμές εξυπηρέτησης 1250 και 1299 υλοποιούνται με αυτοματοποιημένο σύστημα IVR το οποίο παρέχει ηχογραφημένες πληροφορίες για τη θεματολογία που επιλέγει ο πελάτης να ενημερωθεί, ή πρόσβαση σε εκπρόσωπο της εξυπηρέτησης πελατών.
Ο μέσος χρόνος απόκρισης όλων των παραπάνω υπηρεσιών υπολογίζεται έως τη σύνδεση του πελάτη με τον εκπρόσωπο της εξυπηρέτησης πελατών, και συμπεριλαμβάνει το χρόνο πλοήγησης στο αυτοματοποιημένο σύστημα IVR ή το χρόνο ακρόασης των ηχογραφημένων οδηγιών μέχρι την επιλογή για σύνδεση με εκπρόσωπο. </v>
      </c>
      <c r="M31" s="62"/>
      <c r="N31" s="54" t="str">
        <f t="shared" si="2"/>
        <v/>
      </c>
      <c r="O31" s="80" t="str">
        <f t="shared" si="3"/>
        <v/>
      </c>
    </row>
    <row r="32" spans="1:15" ht="31.5" customHeight="1" thickBot="1" x14ac:dyDescent="0.3">
      <c r="A32" s="6" t="str">
        <f t="shared" si="6"/>
        <v>H03</v>
      </c>
      <c r="B32" s="27" t="str">
        <f t="shared" si="7"/>
        <v>COSMOTE</v>
      </c>
      <c r="C32" s="92" t="str">
        <f>IF(AND(F32&lt;&gt;"",N32=""),IF(ΓΕΝΙΚΑ!$B$16="ΝΑΙ",15300,""),"")</f>
        <v/>
      </c>
      <c r="D32" s="19" t="str">
        <f>IF(ΓΕΝΙΚΑ!$B$16="ΝΑΙ","ΠΑΝΕΛΛΑΔΙΚΑ","")</f>
        <v>ΠΑΝΕΛΛΑΔΙΚΑ</v>
      </c>
      <c r="E32" s="94" t="s">
        <v>43</v>
      </c>
      <c r="F32" s="65" t="str">
        <f>IF(G32&lt;&gt;"",'H01'!I32,"")</f>
        <v/>
      </c>
      <c r="G32" s="66" t="str">
        <f>IF('H01'!J32="Τηλέφωνο",'H01'!K32,"")</f>
        <v/>
      </c>
      <c r="H32" s="85"/>
      <c r="I32" s="32" t="str">
        <f t="shared" si="4"/>
        <v/>
      </c>
      <c r="J32" s="85"/>
      <c r="K32" s="32" t="str">
        <f t="shared" si="5"/>
        <v/>
      </c>
      <c r="L32" s="96" t="str">
        <f t="shared" si="1"/>
        <v xml:space="preserve">Οι υπηρεσίες εξυπηρέτησης πελατών που παρέχονται μέσω του σύντομου κωδικού 13838 υλοποιούνται μέσω αυτοματοποιημένου συστήματος IVR, το οποίο υποδέχεται την κλήση του πελάτη και παρέχει τη δυνατότητα άμεσης επιλογής του θέματος για το οποίο επιθυμεί να εξυπηρετηθεί. Ανάλογα με την επιλογή του πελάτη, η κλήση θα δρομολογηθεί είτε σε πλήρως αυτοματοποιημένες υπηρεσίες εξυπηρέτησης μέσω του συστήματος IVR, είτε σε εκπρόσωπο της εξυπηρέτησης πελατών. Οι γραμμές εξυπηρέτησης 1250 και 1299 υλοποιούνται με αυτοματοποιημένο σύστημα IVR το οποίο παρέχει ηχογραφημένες πληροφορίες για τη θεματολογία που επιλέγει ο πελάτης να ενημερωθεί, ή πρόσβαση σε εκπρόσωπο της εξυπηρέτησης πελατών.
Ο μέσος χρόνος απόκρισης όλων των παραπάνω υπηρεσιών υπολογίζεται έως τη σύνδεση του πελάτη με τον εκπρόσωπο της εξυπηρέτησης πελατών, και συμπεριλαμβάνει το χρόνο πλοήγησης στο αυτοματοποιημένο σύστημα IVR ή το χρόνο ακρόασης των ηχογραφημένων οδηγιών μέχρι την επιλογή για σύνδεση με εκπρόσωπο. </v>
      </c>
      <c r="M32" s="62"/>
      <c r="N32" s="55" t="str">
        <f t="shared" si="2"/>
        <v/>
      </c>
      <c r="O32" s="81" t="str">
        <f t="shared" si="3"/>
        <v/>
      </c>
    </row>
  </sheetData>
  <sheetProtection algorithmName="SHA-512" hashValue="WwTR/kHQiu3vW/UGN/amhFFdtpvIVtzyXsCdblZd+ib+ldtz/y1ZMTEMBGd8rpiowgBFWAzLg6F/hAErDwsA+A==" saltValue="fRWpiiNtUIAEoqY/5Ob1ww==" spinCount="100000" sheet="1" objects="1" scenarios="1" formatColumns="0" formatRows="0" selectLockedCells="1"/>
  <conditionalFormatting sqref="N3:N32">
    <cfRule type="cellIs" dxfId="2" priority="1" operator="equal">
      <formula>"ΣΦΑΛΜΑ"</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00B0F0"/>
  </sheetPr>
  <dimension ref="A1:K3"/>
  <sheetViews>
    <sheetView topLeftCell="A2" zoomScaleNormal="100" workbookViewId="0">
      <selection activeCell="F3" sqref="F3"/>
    </sheetView>
  </sheetViews>
  <sheetFormatPr defaultColWidth="0" defaultRowHeight="15" zeroHeight="1" x14ac:dyDescent="0.25"/>
  <cols>
    <col min="1" max="1" width="49.85546875" style="41" customWidth="1"/>
    <col min="2" max="5" width="23" style="41" hidden="1" customWidth="1"/>
    <col min="6" max="6" width="32.42578125" style="41" customWidth="1"/>
    <col min="7" max="7" width="32.42578125" style="41" hidden="1" customWidth="1"/>
    <col min="8" max="8" width="45" style="41" customWidth="1"/>
    <col min="9" max="9" width="7.140625" style="41" customWidth="1"/>
    <col min="10" max="10" width="18.140625" style="41" customWidth="1"/>
    <col min="11" max="11" width="72.5703125" style="41" customWidth="1"/>
    <col min="12" max="16384" width="9.140625" style="41" hidden="1"/>
  </cols>
  <sheetData>
    <row r="1" spans="1:11" ht="15.75" hidden="1" thickBot="1" x14ac:dyDescent="0.3">
      <c r="A1" s="22" t="s">
        <v>44</v>
      </c>
      <c r="B1" s="22" t="s">
        <v>45</v>
      </c>
      <c r="C1" s="13" t="s">
        <v>78</v>
      </c>
      <c r="D1" s="13" t="s">
        <v>79</v>
      </c>
      <c r="E1" s="13" t="s">
        <v>46</v>
      </c>
      <c r="F1" s="35" t="s">
        <v>49</v>
      </c>
      <c r="G1" s="91" t="s">
        <v>58</v>
      </c>
      <c r="H1" s="35" t="s">
        <v>50</v>
      </c>
      <c r="J1" s="35" t="s">
        <v>49</v>
      </c>
      <c r="K1" s="35" t="s">
        <v>49</v>
      </c>
    </row>
    <row r="2" spans="1:11" ht="45.75" customHeight="1" thickBot="1" x14ac:dyDescent="0.3">
      <c r="A2" s="24" t="s">
        <v>12</v>
      </c>
      <c r="B2" s="25" t="s">
        <v>8</v>
      </c>
      <c r="C2" s="25"/>
      <c r="D2" s="25"/>
      <c r="E2" s="25" t="s">
        <v>80</v>
      </c>
      <c r="F2" s="25" t="s">
        <v>73</v>
      </c>
      <c r="G2" s="25" t="s">
        <v>73</v>
      </c>
      <c r="H2" s="10" t="s">
        <v>11</v>
      </c>
      <c r="J2" s="29" t="s">
        <v>39</v>
      </c>
      <c r="K2" s="47" t="s">
        <v>66</v>
      </c>
    </row>
    <row r="3" spans="1:11" ht="171" customHeight="1" thickTop="1" thickBot="1" x14ac:dyDescent="0.3">
      <c r="A3" s="11" t="s">
        <v>31</v>
      </c>
      <c r="B3" s="12" t="str">
        <f>ΓΕΝΙΚΑ!$C$4</f>
        <v>COSMOTE</v>
      </c>
      <c r="C3" s="92">
        <f>IF(J3="",IF(ΓΕΝΙΚΑ!$B$17="ΝΑΙ",15300,""),"")</f>
        <v>15300</v>
      </c>
      <c r="D3" s="31" t="str">
        <f>IF(ΓΕΝΙΚΑ!$B$17="ΝΑΙ","ΠΑΝΕΛΛΑΔΙΚΑ","")</f>
        <v>ΠΑΝΕΛΛΑΔΙΚΑ</v>
      </c>
      <c r="E3" s="93" t="s">
        <v>43</v>
      </c>
      <c r="F3" s="70">
        <v>83.89</v>
      </c>
      <c r="G3" s="111">
        <f>IF(ISNUMBER(F3),ROUND(F3,2),"")</f>
        <v>83.89</v>
      </c>
      <c r="H3" s="110"/>
      <c r="J3" s="21" t="str">
        <f>IF(K3&lt;&gt;"","ΣΦΑΛΜΑ","")</f>
        <v/>
      </c>
      <c r="K3" s="68" t="str">
        <f>IF(F3&lt;&gt;"",IF(ISNUMBER(F3),IF(OR(F3&lt;0,F3&gt;100),"Το ποσοστό αναπάντητων κλήσεων πρέπει να είναι αριθμός από 0 έως 100",""),"Το ποσοστό εξυπηρέτησης παραπόνων τελικών χρηστών πρέπει να είναι αριθμός"),"Το ποσοστό εξυπηρέτησης παραπόνων τελικών χρηστών πρέπει να συμπληρωθεί")</f>
        <v/>
      </c>
    </row>
  </sheetData>
  <sheetProtection algorithmName="SHA-512" hashValue="eRsh+DgwYaLC/6WJLstWwJ1zgqqKhZWc9nK9xjaKJmz9MKPWg6XN66aDCeZmoo9ZXy60ouEnrmAQ7nIcXl4BVQ==" saltValue="cBqVmuTo5eTkg/dWmDlXmw==" spinCount="100000" sheet="1" objects="1" scenarios="1" formatColumns="0" formatRows="0" selectLockedCells="1"/>
  <conditionalFormatting sqref="J3">
    <cfRule type="cellIs" dxfId="1" priority="1" operator="equal">
      <formula>"ΣΦΑΛΜΑ"</formula>
    </cfRule>
  </conditionalFormatting>
  <dataValidations count="1">
    <dataValidation type="list" allowBlank="1" showInputMessage="1" showErrorMessage="1" sqref="B3">
      <formula1>Operators.</formula1>
    </dataValidation>
  </dataValidation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00B0F0"/>
  </sheetPr>
  <dimension ref="A1:K3"/>
  <sheetViews>
    <sheetView topLeftCell="A2" zoomScaleNormal="100" workbookViewId="0">
      <selection activeCell="H3" sqref="H3"/>
    </sheetView>
  </sheetViews>
  <sheetFormatPr defaultColWidth="0" defaultRowHeight="15" zeroHeight="1" x14ac:dyDescent="0.25"/>
  <cols>
    <col min="1" max="1" width="49.85546875" style="41" customWidth="1"/>
    <col min="2" max="5" width="23" style="41" hidden="1" customWidth="1"/>
    <col min="6" max="6" width="32.42578125" style="41" customWidth="1"/>
    <col min="7" max="7" width="32.42578125" style="41" hidden="1" customWidth="1"/>
    <col min="8" max="8" width="45" style="41" customWidth="1"/>
    <col min="9" max="9" width="7.140625" style="41" customWidth="1"/>
    <col min="10" max="10" width="18.140625" style="41" customWidth="1"/>
    <col min="11" max="11" width="54.7109375" style="41" customWidth="1"/>
    <col min="12" max="16384" width="9.140625" style="41" hidden="1"/>
  </cols>
  <sheetData>
    <row r="1" spans="1:11" ht="15.75" hidden="1" thickBot="1" x14ac:dyDescent="0.3">
      <c r="A1" s="22" t="s">
        <v>44</v>
      </c>
      <c r="B1" s="22" t="s">
        <v>45</v>
      </c>
      <c r="C1" s="13" t="s">
        <v>78</v>
      </c>
      <c r="D1" s="13" t="s">
        <v>79</v>
      </c>
      <c r="E1" s="13" t="s">
        <v>46</v>
      </c>
      <c r="F1" s="35" t="s">
        <v>49</v>
      </c>
      <c r="G1" s="35" t="s">
        <v>57</v>
      </c>
      <c r="H1" s="35" t="s">
        <v>50</v>
      </c>
      <c r="J1" s="35" t="s">
        <v>49</v>
      </c>
      <c r="K1" s="35" t="s">
        <v>49</v>
      </c>
    </row>
    <row r="2" spans="1:11" ht="45.75" customHeight="1" thickBot="1" x14ac:dyDescent="0.3">
      <c r="A2" s="2" t="s">
        <v>12</v>
      </c>
      <c r="B2" s="25" t="s">
        <v>8</v>
      </c>
      <c r="C2" s="25"/>
      <c r="D2" s="25"/>
      <c r="E2" s="25" t="s">
        <v>80</v>
      </c>
      <c r="F2" s="3" t="s">
        <v>74</v>
      </c>
      <c r="G2" s="25" t="s">
        <v>74</v>
      </c>
      <c r="H2" s="10" t="s">
        <v>11</v>
      </c>
      <c r="J2" s="29" t="s">
        <v>39</v>
      </c>
      <c r="K2" s="47" t="s">
        <v>66</v>
      </c>
    </row>
    <row r="3" spans="1:11" ht="171" customHeight="1" thickTop="1" thickBot="1" x14ac:dyDescent="0.3">
      <c r="A3" s="11" t="s">
        <v>32</v>
      </c>
      <c r="B3" s="12" t="str">
        <f>ΓΕΝΙΚΑ!$C$4</f>
        <v>COSMOTE</v>
      </c>
      <c r="C3" s="92">
        <f>IF(J3="",IF(ΓΕΝΙΚΑ!$B$18="ΝΑΙ",15300,""),"")</f>
        <v>15300</v>
      </c>
      <c r="D3" s="31" t="str">
        <f>IF(ΓΕΝΙΚΑ!$B$18="ΝΑΙ","ΠΑΝΕΛΛΑΔΙΚΑ","")</f>
        <v>ΠΑΝΕΛΛΑΔΙΚΑ</v>
      </c>
      <c r="E3" s="93" t="s">
        <v>43</v>
      </c>
      <c r="F3" s="69">
        <v>0.56000000000000005</v>
      </c>
      <c r="G3" s="111">
        <f>IF(ISNUMBER(F3),ROUND(F3,2),"")</f>
        <v>0.56000000000000005</v>
      </c>
      <c r="H3" s="110"/>
      <c r="J3" s="21" t="str">
        <f>IF(K3&lt;&gt;"","ΣΦΑΛΜΑ","")</f>
        <v/>
      </c>
      <c r="K3" s="86" t="str">
        <f>IF(F3&lt;&gt;"",IF(ISNUMBER(F3),IF(OR(F3&lt;0,F3&gt;100),"Το ποσοστό αναπάντητων κλήσεων πρέπει να είναι αριθμός από 0 έως 100",""),"Το ποσοστό παραπόνων ορθότητας λογαριασμού πρέπει να είναι αριθμός"),"Το ποσοστό παραπόνων ορθότητας λογαριασμού πρέπει να συμπληρωθεί")</f>
        <v/>
      </c>
    </row>
  </sheetData>
  <sheetProtection algorithmName="SHA-512" hashValue="LH9dOlJCgKcrf+zrW2ZB3gk0bBAEynYIUhWFJ4uNO3cg5YHoDigmaGjkQu6CMYyprE3zdHDDgGX6ZmbQe+6XKg==" saltValue="Z5rO9SO+Fq7NxK5V99JzMw==" spinCount="100000" sheet="1" objects="1" scenarios="1" formatColumns="0" formatRows="0" selectLockedCells="1"/>
  <conditionalFormatting sqref="J3">
    <cfRule type="cellIs" dxfId="0" priority="1" operator="equal">
      <formula>"ΣΦΑΛΜΑ"</formula>
    </cfRule>
  </conditionalFormatting>
  <dataValidations count="1">
    <dataValidation type="list" allowBlank="1" showInputMessage="1" showErrorMessage="1" sqref="B3">
      <formula1>Operators.</formula1>
    </dataValidation>
  </dataValidation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2:I15"/>
  <sheetViews>
    <sheetView workbookViewId="0">
      <selection activeCell="E10" sqref="E10"/>
    </sheetView>
  </sheetViews>
  <sheetFormatPr defaultRowHeight="15" x14ac:dyDescent="0.25"/>
  <cols>
    <col min="1" max="1" width="9.140625" style="22"/>
    <col min="2" max="3" width="21.85546875" customWidth="1"/>
    <col min="4" max="4" width="26.42578125" customWidth="1"/>
    <col min="5" max="5" width="26.28515625" customWidth="1"/>
    <col min="6" max="6" width="20.5703125" bestFit="1" customWidth="1"/>
    <col min="7" max="7" width="54.140625" bestFit="1" customWidth="1"/>
    <col min="8" max="8" width="29.42578125" customWidth="1"/>
    <col min="9" max="9" width="54.5703125" customWidth="1"/>
  </cols>
  <sheetData>
    <row r="2" spans="1:9" x14ac:dyDescent="0.25">
      <c r="A2" s="23" t="s">
        <v>41</v>
      </c>
      <c r="B2" s="1" t="s">
        <v>0</v>
      </c>
      <c r="C2" s="1" t="s">
        <v>28</v>
      </c>
      <c r="D2" s="1" t="s">
        <v>2</v>
      </c>
      <c r="E2" s="1" t="s">
        <v>9</v>
      </c>
      <c r="F2" s="1" t="s">
        <v>13</v>
      </c>
      <c r="G2" s="1" t="s">
        <v>15</v>
      </c>
      <c r="H2" s="1" t="s">
        <v>19</v>
      </c>
      <c r="I2" s="23" t="s">
        <v>40</v>
      </c>
    </row>
    <row r="3" spans="1:9" x14ac:dyDescent="0.25">
      <c r="A3" s="22" t="s">
        <v>37</v>
      </c>
      <c r="B3" t="s">
        <v>7</v>
      </c>
      <c r="C3" s="22" t="s">
        <v>7</v>
      </c>
      <c r="D3" t="s">
        <v>3</v>
      </c>
      <c r="E3" t="s">
        <v>84</v>
      </c>
      <c r="F3" t="s">
        <v>75</v>
      </c>
      <c r="G3" t="s">
        <v>16</v>
      </c>
      <c r="H3" t="s">
        <v>20</v>
      </c>
      <c r="I3" t="s">
        <v>29</v>
      </c>
    </row>
    <row r="4" spans="1:9" x14ac:dyDescent="0.25">
      <c r="A4" s="22" t="s">
        <v>38</v>
      </c>
      <c r="B4" t="s">
        <v>1</v>
      </c>
      <c r="C4" s="22" t="s">
        <v>1</v>
      </c>
      <c r="D4" t="s">
        <v>4</v>
      </c>
      <c r="E4" s="22" t="s">
        <v>85</v>
      </c>
      <c r="F4" t="s">
        <v>76</v>
      </c>
      <c r="G4" t="s">
        <v>17</v>
      </c>
      <c r="H4" t="s">
        <v>21</v>
      </c>
      <c r="I4" t="s">
        <v>30</v>
      </c>
    </row>
    <row r="5" spans="1:9" x14ac:dyDescent="0.25">
      <c r="D5" t="s">
        <v>5</v>
      </c>
      <c r="E5" s="22" t="s">
        <v>86</v>
      </c>
      <c r="F5" t="s">
        <v>77</v>
      </c>
      <c r="G5" t="s">
        <v>27</v>
      </c>
    </row>
    <row r="6" spans="1:9" x14ac:dyDescent="0.25">
      <c r="D6" t="s">
        <v>6</v>
      </c>
      <c r="E6" s="22" t="s">
        <v>87</v>
      </c>
      <c r="F6" t="s">
        <v>14</v>
      </c>
    </row>
    <row r="7" spans="1:9" x14ac:dyDescent="0.25">
      <c r="E7" s="22" t="s">
        <v>10</v>
      </c>
    </row>
    <row r="8" spans="1:9" x14ac:dyDescent="0.25">
      <c r="E8" s="22" t="s">
        <v>88</v>
      </c>
    </row>
    <row r="9" spans="1:9" x14ac:dyDescent="0.25">
      <c r="E9" s="22" t="s">
        <v>89</v>
      </c>
    </row>
    <row r="10" spans="1:9" x14ac:dyDescent="0.25">
      <c r="E10" s="22"/>
    </row>
    <row r="13" spans="1:9" x14ac:dyDescent="0.25">
      <c r="E13" s="22"/>
    </row>
    <row r="14" spans="1:9" x14ac:dyDescent="0.25">
      <c r="E14" s="22"/>
    </row>
    <row r="15" spans="1:9" x14ac:dyDescent="0.25">
      <c r="E15" s="2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7</vt:i4>
      </vt:variant>
      <vt:variant>
        <vt:lpstr>Περιοχές με ονόματα</vt:lpstr>
      </vt:variant>
      <vt:variant>
        <vt:i4>9</vt:i4>
      </vt:variant>
    </vt:vector>
  </HeadingPairs>
  <TitlesOfParts>
    <vt:vector size="16" baseType="lpstr">
      <vt:lpstr>ΓΕΝΙΚΑ</vt:lpstr>
      <vt:lpstr>H01</vt:lpstr>
      <vt:lpstr>H02</vt:lpstr>
      <vt:lpstr>H03</vt:lpstr>
      <vt:lpstr>H04</vt:lpstr>
      <vt:lpstr>H05</vt:lpstr>
      <vt:lpstr>Lists</vt:lpstr>
      <vt:lpstr>Call.Type</vt:lpstr>
      <vt:lpstr>Include</vt:lpstr>
      <vt:lpstr>level.</vt:lpstr>
      <vt:lpstr>MeasurementType</vt:lpstr>
      <vt:lpstr>Meso</vt:lpstr>
      <vt:lpstr>Operators.</vt:lpstr>
      <vt:lpstr>Period</vt:lpstr>
      <vt:lpstr>Service</vt:lpstr>
      <vt:lpstr>TelephoneMedia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Nikos Rittas</dc:creator>
  <cp:lastModifiedBy>Giannis Koukoutsidis</cp:lastModifiedBy>
  <dcterms:created xsi:type="dcterms:W3CDTF">2015-03-10T09:10:24Z</dcterms:created>
  <dcterms:modified xsi:type="dcterms:W3CDTF">2019-02-06T09:50:51Z</dcterms:modified>
</cp:coreProperties>
</file>