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EETT_giannis\QI\QI_S2_20\F-S2-2020\"/>
    </mc:Choice>
  </mc:AlternateContent>
  <xr:revisionPtr revIDLastSave="0" documentId="13_ncr:1_{3428D3F4-6763-486B-9199-5E3043667262}" xr6:coauthVersionLast="46" xr6:coauthVersionMax="46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-120" yWindow="-120" windowWidth="19785" windowHeight="11760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81029"/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S4" i="12" s="1"/>
  <c r="K5" i="12"/>
  <c r="S5" i="12" s="1"/>
  <c r="K6" i="12"/>
  <c r="S6" i="12" s="1"/>
  <c r="K7" i="12"/>
  <c r="S7" i="12" s="1"/>
  <c r="K8" i="12"/>
  <c r="S8" i="12" s="1"/>
  <c r="K9" i="12"/>
  <c r="S9" i="12" s="1"/>
  <c r="K10" i="12"/>
  <c r="S10" i="12" s="1"/>
  <c r="K11" i="12"/>
  <c r="S11" i="12" s="1"/>
  <c r="K12" i="12"/>
  <c r="S12" i="12" s="1"/>
  <c r="K13" i="12"/>
  <c r="S13" i="12" s="1"/>
  <c r="K14" i="12"/>
  <c r="S14" i="12" s="1"/>
  <c r="K15" i="12"/>
  <c r="S15" i="12" s="1"/>
  <c r="K16" i="12"/>
  <c r="S16" i="12" s="1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B3" i="9" l="1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O15" i="16"/>
  <c r="O14" i="16"/>
  <c r="N14" i="16" s="1"/>
  <c r="C14" i="16" s="1"/>
  <c r="O13" i="16"/>
  <c r="N13" i="16" s="1"/>
  <c r="C13" i="16" s="1"/>
  <c r="O12" i="16"/>
  <c r="O11" i="16"/>
  <c r="O10" i="16"/>
  <c r="N10" i="16" s="1"/>
  <c r="C10" i="16" s="1"/>
  <c r="O9" i="16"/>
  <c r="N9" i="16" s="1"/>
  <c r="C9" i="16" s="1"/>
  <c r="O8" i="16"/>
  <c r="O7" i="16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M9" i="15"/>
  <c r="M10" i="15"/>
  <c r="M11" i="15"/>
  <c r="M12" i="15"/>
  <c r="M13" i="15"/>
  <c r="M14" i="15"/>
  <c r="M15" i="15"/>
  <c r="K15" i="15" s="1"/>
  <c r="J15" i="15" s="1"/>
  <c r="C15" i="15" s="1"/>
  <c r="M16" i="15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7" i="16"/>
  <c r="C7" i="16" s="1"/>
  <c r="N8" i="16"/>
  <c r="C8" i="16" s="1"/>
  <c r="N11" i="16"/>
  <c r="C11" i="16" s="1"/>
  <c r="N12" i="16"/>
  <c r="C12" i="16" s="1"/>
  <c r="N15" i="16"/>
  <c r="C15" i="16" s="1"/>
  <c r="N16" i="16"/>
  <c r="C16" i="16" s="1"/>
  <c r="N4" i="16"/>
  <c r="C4" i="16" s="1"/>
  <c r="L6" i="9"/>
  <c r="K6" i="9" s="1"/>
  <c r="L4" i="9"/>
  <c r="K4" i="9" s="1"/>
  <c r="H4" i="9"/>
  <c r="H6" i="9"/>
  <c r="I6" i="9"/>
  <c r="I4" i="9"/>
  <c r="L5" i="14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K9" i="15" l="1"/>
  <c r="J9" i="15" s="1"/>
  <c r="C9" i="15" s="1"/>
  <c r="K16" i="15"/>
  <c r="J16" i="15" s="1"/>
  <c r="C16" i="15" s="1"/>
  <c r="K12" i="15"/>
  <c r="J12" i="15" s="1"/>
  <c r="C12" i="15" s="1"/>
  <c r="K8" i="15"/>
  <c r="J8" i="15" s="1"/>
  <c r="C8" i="15" s="1"/>
  <c r="B16" i="16"/>
  <c r="B14" i="16"/>
  <c r="B9" i="12"/>
  <c r="B29" i="17"/>
  <c r="B13" i="15"/>
  <c r="B19" i="12"/>
  <c r="B12" i="12"/>
  <c r="B11" i="17"/>
  <c r="B9" i="16"/>
  <c r="B25" i="12"/>
  <c r="B6" i="17"/>
  <c r="B7" i="15"/>
  <c r="B6" i="12"/>
  <c r="B10" i="17"/>
  <c r="B9" i="17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C16" i="6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21" i="6"/>
  <c r="C17" i="6" l="1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1" i="5"/>
  <c r="J11" i="5" s="1"/>
  <c r="H23" i="5"/>
  <c r="J23" i="5" s="1"/>
  <c r="H43" i="5"/>
  <c r="J43" i="5" s="1"/>
  <c r="H55" i="5"/>
  <c r="J55" i="5" s="1"/>
  <c r="H75" i="5"/>
  <c r="J75" i="5" s="1"/>
  <c r="H87" i="5"/>
  <c r="J87" i="5" s="1"/>
  <c r="H107" i="5"/>
  <c r="J107" i="5" s="1"/>
  <c r="H5" i="5"/>
  <c r="J5" i="5" s="1"/>
  <c r="H25" i="5"/>
  <c r="J25" i="5" s="1"/>
  <c r="H37" i="5"/>
  <c r="J37" i="5" s="1"/>
  <c r="H57" i="5"/>
  <c r="J57" i="5" s="1"/>
  <c r="H69" i="5"/>
  <c r="J69" i="5" s="1"/>
  <c r="H77" i="5"/>
  <c r="J77" i="5" s="1"/>
  <c r="H85" i="5"/>
  <c r="J85" i="5" s="1"/>
  <c r="H93" i="5"/>
  <c r="J93" i="5" s="1"/>
  <c r="H101" i="5"/>
  <c r="J101" i="5" s="1"/>
  <c r="H109" i="5"/>
  <c r="J109" i="5" s="1"/>
  <c r="H117" i="5"/>
  <c r="J117" i="5" s="1"/>
  <c r="H125" i="5"/>
  <c r="J125" i="5" s="1"/>
  <c r="H133" i="5"/>
  <c r="J133" i="5" s="1"/>
  <c r="H141" i="5"/>
  <c r="J141" i="5" s="1"/>
  <c r="H149" i="5"/>
  <c r="J149" i="5" s="1"/>
  <c r="H157" i="5"/>
  <c r="J157" i="5" s="1"/>
  <c r="H165" i="5"/>
  <c r="J165" i="5" s="1"/>
  <c r="H173" i="5"/>
  <c r="J173" i="5" s="1"/>
  <c r="H181" i="5"/>
  <c r="J181" i="5" s="1"/>
  <c r="H189" i="5"/>
  <c r="J189" i="5" s="1"/>
  <c r="H197" i="5"/>
  <c r="J197" i="5" s="1"/>
  <c r="H205" i="5"/>
  <c r="J205" i="5" s="1"/>
  <c r="H213" i="5"/>
  <c r="J213" i="5" s="1"/>
  <c r="H221" i="5"/>
  <c r="J221" i="5" s="1"/>
  <c r="H229" i="5"/>
  <c r="J229" i="5" s="1"/>
  <c r="H237" i="5"/>
  <c r="J237" i="5" s="1"/>
  <c r="H245" i="5"/>
  <c r="J245" i="5" s="1"/>
  <c r="H253" i="5"/>
  <c r="J253" i="5" s="1"/>
  <c r="H261" i="5"/>
  <c r="J261" i="5" s="1"/>
  <c r="H269" i="5"/>
  <c r="J269" i="5" s="1"/>
  <c r="H277" i="5"/>
  <c r="J277" i="5" s="1"/>
  <c r="H285" i="5"/>
  <c r="J285" i="5" s="1"/>
  <c r="H293" i="5"/>
  <c r="J293" i="5" s="1"/>
  <c r="H301" i="5"/>
  <c r="J301" i="5" s="1"/>
  <c r="H309" i="5"/>
  <c r="J309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28" i="5"/>
  <c r="J128" i="5" s="1"/>
  <c r="H139" i="5"/>
  <c r="J139" i="5" s="1"/>
  <c r="H150" i="5"/>
  <c r="J150" i="5" s="1"/>
  <c r="H160" i="5"/>
  <c r="J160" i="5" s="1"/>
  <c r="H171" i="5"/>
  <c r="J171" i="5" s="1"/>
  <c r="H182" i="5"/>
  <c r="J182" i="5" s="1"/>
  <c r="H192" i="5"/>
  <c r="J192" i="5" s="1"/>
  <c r="H203" i="5"/>
  <c r="J203" i="5" s="1"/>
  <c r="H214" i="5"/>
  <c r="J214" i="5" s="1"/>
  <c r="H224" i="5"/>
  <c r="J224" i="5" s="1"/>
  <c r="H235" i="5"/>
  <c r="J235" i="5" s="1"/>
  <c r="H246" i="5"/>
  <c r="J246" i="5" s="1"/>
  <c r="H256" i="5"/>
  <c r="J256" i="5" s="1"/>
  <c r="H267" i="5"/>
  <c r="J267" i="5" s="1"/>
  <c r="H278" i="5"/>
  <c r="J278" i="5" s="1"/>
  <c r="H288" i="5"/>
  <c r="J288" i="5" s="1"/>
  <c r="H299" i="5"/>
  <c r="J299" i="5" s="1"/>
  <c r="H310" i="5"/>
  <c r="J310" i="5" s="1"/>
  <c r="H319" i="5"/>
  <c r="J319" i="5" s="1"/>
  <c r="H12" i="5"/>
  <c r="J12" i="5" s="1"/>
  <c r="H34" i="5"/>
  <c r="J34" i="5" s="1"/>
  <c r="H56" i="5"/>
  <c r="J56" i="5" s="1"/>
  <c r="H76" i="5"/>
  <c r="J76" i="5" s="1"/>
  <c r="H98" i="5"/>
  <c r="J98" i="5" s="1"/>
  <c r="H119" i="5"/>
  <c r="J119" i="5" s="1"/>
  <c r="H132" i="5"/>
  <c r="J132" i="5" s="1"/>
  <c r="H147" i="5"/>
  <c r="J147" i="5" s="1"/>
  <c r="H162" i="5"/>
  <c r="J162" i="5" s="1"/>
  <c r="H175" i="5"/>
  <c r="J175" i="5" s="1"/>
  <c r="H190" i="5"/>
  <c r="J190" i="5" s="1"/>
  <c r="H204" i="5"/>
  <c r="J204" i="5" s="1"/>
  <c r="H218" i="5"/>
  <c r="J218" i="5" s="1"/>
  <c r="H232" i="5"/>
  <c r="J232" i="5" s="1"/>
  <c r="H247" i="5"/>
  <c r="J247" i="5" s="1"/>
  <c r="H260" i="5"/>
  <c r="J260" i="5" s="1"/>
  <c r="H275" i="5"/>
  <c r="J275" i="5" s="1"/>
  <c r="H290" i="5"/>
  <c r="J290" i="5" s="1"/>
  <c r="H303" i="5"/>
  <c r="J303" i="5" s="1"/>
  <c r="H317" i="5"/>
  <c r="J317" i="5" s="1"/>
  <c r="H236" i="5"/>
  <c r="J236" i="5" s="1"/>
  <c r="H16" i="5"/>
  <c r="J16" i="5" s="1"/>
  <c r="H36" i="5"/>
  <c r="J36" i="5" s="1"/>
  <c r="H58" i="5"/>
  <c r="J58" i="5" s="1"/>
  <c r="H80" i="5"/>
  <c r="J80" i="5" s="1"/>
  <c r="H100" i="5"/>
  <c r="J100" i="5" s="1"/>
  <c r="H120" i="5"/>
  <c r="J120" i="5" s="1"/>
  <c r="H135" i="5"/>
  <c r="J135" i="5" s="1"/>
  <c r="H148" i="5"/>
  <c r="J148" i="5" s="1"/>
  <c r="H163" i="5"/>
  <c r="J163" i="5" s="1"/>
  <c r="H178" i="5"/>
  <c r="J178" i="5" s="1"/>
  <c r="H191" i="5"/>
  <c r="J191" i="5" s="1"/>
  <c r="H206" i="5"/>
  <c r="J206" i="5" s="1"/>
  <c r="H220" i="5"/>
  <c r="J220" i="5" s="1"/>
  <c r="H234" i="5"/>
  <c r="J234" i="5" s="1"/>
  <c r="H248" i="5"/>
  <c r="J248" i="5" s="1"/>
  <c r="H263" i="5"/>
  <c r="J263" i="5" s="1"/>
  <c r="H276" i="5"/>
  <c r="J276" i="5" s="1"/>
  <c r="H291" i="5"/>
  <c r="J291" i="5" s="1"/>
  <c r="H306" i="5"/>
  <c r="J306" i="5" s="1"/>
  <c r="H318" i="5"/>
  <c r="J318" i="5" s="1"/>
  <c r="H8" i="5"/>
  <c r="J8" i="5" s="1"/>
  <c r="H28" i="5"/>
  <c r="J28" i="5" s="1"/>
  <c r="H50" i="5"/>
  <c r="J50" i="5" s="1"/>
  <c r="H72" i="5"/>
  <c r="J72" i="5" s="1"/>
  <c r="H92" i="5"/>
  <c r="J92" i="5" s="1"/>
  <c r="H114" i="5"/>
  <c r="J114" i="5" s="1"/>
  <c r="H130" i="5"/>
  <c r="J130" i="5" s="1"/>
  <c r="H143" i="5"/>
  <c r="J143" i="5" s="1"/>
  <c r="H158" i="5"/>
  <c r="J158" i="5" s="1"/>
  <c r="H172" i="5"/>
  <c r="J172" i="5" s="1"/>
  <c r="H186" i="5"/>
  <c r="J186" i="5" s="1"/>
  <c r="H200" i="5"/>
  <c r="J200" i="5" s="1"/>
  <c r="H215" i="5"/>
  <c r="J215" i="5" s="1"/>
  <c r="H228" i="5"/>
  <c r="J228" i="5" s="1"/>
  <c r="H250" i="5"/>
  <c r="J250" i="5" s="1"/>
  <c r="H264" i="5"/>
  <c r="J264" i="5" s="1"/>
  <c r="H279" i="5"/>
  <c r="J279" i="5" s="1"/>
  <c r="H292" i="5"/>
  <c r="J292" i="5" s="1"/>
  <c r="H307" i="5"/>
  <c r="J307" i="5" s="1"/>
  <c r="H320" i="5"/>
  <c r="J320" i="5" s="1"/>
  <c r="H216" i="5"/>
  <c r="J216" i="5" s="1"/>
  <c r="H20" i="5"/>
  <c r="J20" i="5" s="1"/>
  <c r="H42" i="5"/>
  <c r="J42" i="5" s="1"/>
  <c r="H64" i="5"/>
  <c r="J64" i="5" s="1"/>
  <c r="H84" i="5"/>
  <c r="J84" i="5" s="1"/>
  <c r="H106" i="5"/>
  <c r="J106" i="5" s="1"/>
  <c r="H124" i="5"/>
  <c r="J124" i="5" s="1"/>
  <c r="H138" i="5"/>
  <c r="J138" i="5" s="1"/>
  <c r="H152" i="5"/>
  <c r="J152" i="5" s="1"/>
  <c r="H167" i="5"/>
  <c r="J167" i="5" s="1"/>
  <c r="H180" i="5"/>
  <c r="J180" i="5" s="1"/>
  <c r="H195" i="5"/>
  <c r="J195" i="5" s="1"/>
  <c r="H210" i="5"/>
  <c r="J210" i="5" s="1"/>
  <c r="H231" i="5"/>
  <c r="J231" i="5" s="1"/>
  <c r="H244" i="5"/>
  <c r="J244" i="5" s="1"/>
  <c r="H259" i="5"/>
  <c r="J259" i="5" s="1"/>
  <c r="H274" i="5"/>
  <c r="J274" i="5" s="1"/>
  <c r="H287" i="5"/>
  <c r="J287" i="5" s="1"/>
  <c r="H302" i="5"/>
  <c r="J302" i="5" s="1"/>
  <c r="H316" i="5"/>
  <c r="J316" i="5" s="1"/>
  <c r="H326" i="5"/>
  <c r="J326" i="5" s="1"/>
  <c r="H2" i="5"/>
  <c r="J2" i="5" s="1"/>
  <c r="H15" i="5"/>
  <c r="J15" i="5" s="1"/>
  <c r="H35" i="5"/>
  <c r="J35" i="5" s="1"/>
  <c r="H47" i="5"/>
  <c r="J47" i="5" s="1"/>
  <c r="H67" i="5"/>
  <c r="J67" i="5" s="1"/>
  <c r="H79" i="5"/>
  <c r="J79" i="5" s="1"/>
  <c r="H99" i="5"/>
  <c r="J99" i="5" s="1"/>
  <c r="H111" i="5"/>
  <c r="J111" i="5" s="1"/>
  <c r="H17" i="5"/>
  <c r="J17" i="5" s="1"/>
  <c r="H29" i="5"/>
  <c r="J29" i="5" s="1"/>
  <c r="H49" i="5"/>
  <c r="J49" i="5" s="1"/>
  <c r="H61" i="5"/>
  <c r="J61" i="5" s="1"/>
  <c r="H31" i="5"/>
  <c r="J31" i="5" s="1"/>
  <c r="H51" i="5"/>
  <c r="J51" i="5" s="1"/>
  <c r="H95" i="5"/>
  <c r="J95" i="5" s="1"/>
  <c r="H115" i="5"/>
  <c r="J115" i="5" s="1"/>
  <c r="H45" i="5"/>
  <c r="J45" i="5" s="1"/>
  <c r="H65" i="5"/>
  <c r="J65" i="5" s="1"/>
  <c r="H170" i="5"/>
  <c r="J170" i="5" s="1"/>
  <c r="H227" i="5"/>
  <c r="J227" i="5" s="1"/>
  <c r="H284" i="5"/>
  <c r="J284" i="5" s="1"/>
  <c r="H18" i="5"/>
  <c r="J18" i="5" s="1"/>
  <c r="H104" i="5"/>
  <c r="J104" i="5" s="1"/>
  <c r="H164" i="5"/>
  <c r="J164" i="5" s="1"/>
  <c r="H222" i="5"/>
  <c r="J222" i="5" s="1"/>
  <c r="H286" i="5"/>
  <c r="J286" i="5" s="1"/>
  <c r="H10" i="5"/>
  <c r="J10" i="5" s="1"/>
  <c r="H96" i="5"/>
  <c r="J96" i="5" s="1"/>
  <c r="H159" i="5"/>
  <c r="J159" i="5" s="1"/>
  <c r="H223" i="5"/>
  <c r="J223" i="5" s="1"/>
  <c r="H280" i="5"/>
  <c r="J280" i="5" s="1"/>
  <c r="H3" i="5"/>
  <c r="J3" i="5" s="1"/>
  <c r="H39" i="5"/>
  <c r="J39" i="5" s="1"/>
  <c r="H59" i="5"/>
  <c r="J59" i="5" s="1"/>
  <c r="H103" i="5"/>
  <c r="J103" i="5" s="1"/>
  <c r="H9" i="5"/>
  <c r="J9" i="5" s="1"/>
  <c r="H53" i="5"/>
  <c r="J53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" i="5"/>
  <c r="J30" i="5" s="1"/>
  <c r="H62" i="5"/>
  <c r="J62" i="5" s="1"/>
  <c r="H94" i="5"/>
  <c r="J94" i="5" s="1"/>
  <c r="H123" i="5"/>
  <c r="J123" i="5" s="1"/>
  <c r="H144" i="5"/>
  <c r="J144" i="5" s="1"/>
  <c r="H166" i="5"/>
  <c r="J166" i="5" s="1"/>
  <c r="H187" i="5"/>
  <c r="J187" i="5" s="1"/>
  <c r="H208" i="5"/>
  <c r="J208" i="5" s="1"/>
  <c r="H230" i="5"/>
  <c r="J230" i="5" s="1"/>
  <c r="H251" i="5"/>
  <c r="J251" i="5" s="1"/>
  <c r="H272" i="5"/>
  <c r="J272" i="5" s="1"/>
  <c r="H294" i="5"/>
  <c r="J294" i="5" s="1"/>
  <c r="H315" i="5"/>
  <c r="J315" i="5" s="1"/>
  <c r="H24" i="5"/>
  <c r="J24" i="5" s="1"/>
  <c r="H66" i="5"/>
  <c r="J66" i="5" s="1"/>
  <c r="H108" i="5"/>
  <c r="J108" i="5" s="1"/>
  <c r="H140" i="5"/>
  <c r="J140" i="5" s="1"/>
  <c r="H168" i="5"/>
  <c r="J168" i="5" s="1"/>
  <c r="H196" i="5"/>
  <c r="J196" i="5" s="1"/>
  <c r="H226" i="5"/>
  <c r="J226" i="5" s="1"/>
  <c r="H254" i="5"/>
  <c r="J254" i="5" s="1"/>
  <c r="H282" i="5"/>
  <c r="J282" i="5" s="1"/>
  <c r="H311" i="5"/>
  <c r="J311" i="5" s="1"/>
  <c r="H4" i="5"/>
  <c r="J4" i="5" s="1"/>
  <c r="H48" i="5"/>
  <c r="J48" i="5" s="1"/>
  <c r="H90" i="5"/>
  <c r="J90" i="5" s="1"/>
  <c r="H127" i="5"/>
  <c r="J127" i="5" s="1"/>
  <c r="H156" i="5"/>
  <c r="J156" i="5" s="1"/>
  <c r="H212" i="5"/>
  <c r="J212" i="5" s="1"/>
  <c r="H270" i="5"/>
  <c r="J270" i="5" s="1"/>
  <c r="H324" i="5"/>
  <c r="J324" i="5" s="1"/>
  <c r="H82" i="5"/>
  <c r="J82" i="5" s="1"/>
  <c r="H151" i="5"/>
  <c r="J151" i="5" s="1"/>
  <c r="H207" i="5"/>
  <c r="J207" i="5" s="1"/>
  <c r="H271" i="5"/>
  <c r="J271" i="5" s="1"/>
  <c r="H325" i="5"/>
  <c r="J325" i="5" s="1"/>
  <c r="H74" i="5"/>
  <c r="J74" i="5" s="1"/>
  <c r="H146" i="5"/>
  <c r="J146" i="5" s="1"/>
  <c r="H202" i="5"/>
  <c r="J202" i="5" s="1"/>
  <c r="H266" i="5"/>
  <c r="J266" i="5" s="1"/>
  <c r="H321" i="5"/>
  <c r="J321" i="5" s="1"/>
  <c r="H27" i="5"/>
  <c r="J27" i="5" s="1"/>
  <c r="H71" i="5"/>
  <c r="J71" i="5" s="1"/>
  <c r="H41" i="5"/>
  <c r="J41" i="5" s="1"/>
  <c r="H81" i="5"/>
  <c r="J81" i="5" s="1"/>
  <c r="H113" i="5"/>
  <c r="J113" i="5" s="1"/>
  <c r="H145" i="5"/>
  <c r="J145" i="5" s="1"/>
  <c r="H177" i="5"/>
  <c r="J177" i="5" s="1"/>
  <c r="H209" i="5"/>
  <c r="J209" i="5" s="1"/>
  <c r="H241" i="5"/>
  <c r="J241" i="5" s="1"/>
  <c r="H273" i="5"/>
  <c r="J273" i="5" s="1"/>
  <c r="H305" i="5"/>
  <c r="J305" i="5" s="1"/>
  <c r="H46" i="5"/>
  <c r="J46" i="5" s="1"/>
  <c r="H110" i="5"/>
  <c r="J110" i="5" s="1"/>
  <c r="H155" i="5"/>
  <c r="J155" i="5" s="1"/>
  <c r="H198" i="5"/>
  <c r="J198" i="5" s="1"/>
  <c r="H240" i="5"/>
  <c r="J240" i="5" s="1"/>
  <c r="H283" i="5"/>
  <c r="J283" i="5" s="1"/>
  <c r="H323" i="5"/>
  <c r="J323" i="5" s="1"/>
  <c r="H88" i="5"/>
  <c r="J88" i="5" s="1"/>
  <c r="H154" i="5"/>
  <c r="J154" i="5" s="1"/>
  <c r="H211" i="5"/>
  <c r="J211" i="5" s="1"/>
  <c r="H268" i="5"/>
  <c r="J268" i="5" s="1"/>
  <c r="H322" i="5"/>
  <c r="J322" i="5" s="1"/>
  <c r="H68" i="5"/>
  <c r="J68" i="5" s="1"/>
  <c r="H142" i="5"/>
  <c r="J142" i="5" s="1"/>
  <c r="H184" i="5"/>
  <c r="J184" i="5" s="1"/>
  <c r="H298" i="5"/>
  <c r="J298" i="5" s="1"/>
  <c r="H122" i="5"/>
  <c r="J122" i="5" s="1"/>
  <c r="H243" i="5"/>
  <c r="J243" i="5" s="1"/>
  <c r="H32" i="5"/>
  <c r="J32" i="5" s="1"/>
  <c r="H174" i="5"/>
  <c r="J174" i="5" s="1"/>
  <c r="H295" i="5"/>
  <c r="J295" i="5" s="1"/>
  <c r="H83" i="5"/>
  <c r="J83" i="5" s="1"/>
  <c r="H13" i="5"/>
  <c r="J13" i="5" s="1"/>
  <c r="H199" i="5"/>
  <c r="J199" i="5" s="1"/>
  <c r="H312" i="5"/>
  <c r="J312" i="5" s="1"/>
  <c r="H136" i="5"/>
  <c r="J136" i="5" s="1"/>
  <c r="H258" i="5"/>
  <c r="J258" i="5" s="1"/>
  <c r="H52" i="5"/>
  <c r="J52" i="5" s="1"/>
  <c r="H188" i="5"/>
  <c r="J188" i="5" s="1"/>
  <c r="H308" i="5"/>
  <c r="J308" i="5" s="1"/>
  <c r="H7" i="5"/>
  <c r="J7" i="5" s="1"/>
  <c r="H91" i="5"/>
  <c r="J91" i="5" s="1"/>
  <c r="H21" i="5"/>
  <c r="J21" i="5" s="1"/>
  <c r="H97" i="5"/>
  <c r="J97" i="5" s="1"/>
  <c r="H129" i="5"/>
  <c r="J129" i="5" s="1"/>
  <c r="H161" i="5"/>
  <c r="J161" i="5" s="1"/>
  <c r="H193" i="5"/>
  <c r="J193" i="5" s="1"/>
  <c r="H225" i="5"/>
  <c r="J225" i="5" s="1"/>
  <c r="H257" i="5"/>
  <c r="J257" i="5" s="1"/>
  <c r="H289" i="5"/>
  <c r="J289" i="5" s="1"/>
  <c r="H14" i="5"/>
  <c r="J14" i="5" s="1"/>
  <c r="H78" i="5"/>
  <c r="J78" i="5" s="1"/>
  <c r="H134" i="5"/>
  <c r="J134" i="5" s="1"/>
  <c r="H176" i="5"/>
  <c r="J176" i="5" s="1"/>
  <c r="H219" i="5"/>
  <c r="J219" i="5" s="1"/>
  <c r="H262" i="5"/>
  <c r="J262" i="5" s="1"/>
  <c r="H304" i="5"/>
  <c r="J304" i="5" s="1"/>
  <c r="H44" i="5"/>
  <c r="J44" i="5" s="1"/>
  <c r="H126" i="5"/>
  <c r="J126" i="5" s="1"/>
  <c r="H183" i="5"/>
  <c r="J183" i="5" s="1"/>
  <c r="H239" i="5"/>
  <c r="J239" i="5" s="1"/>
  <c r="H296" i="5"/>
  <c r="J296" i="5" s="1"/>
  <c r="H26" i="5"/>
  <c r="J26" i="5" s="1"/>
  <c r="H112" i="5"/>
  <c r="J112" i="5" s="1"/>
  <c r="H242" i="5"/>
  <c r="J242" i="5" s="1"/>
  <c r="H40" i="5"/>
  <c r="J40" i="5" s="1"/>
  <c r="H179" i="5"/>
  <c r="J179" i="5" s="1"/>
  <c r="H300" i="5"/>
  <c r="J300" i="5" s="1"/>
  <c r="H116" i="5"/>
  <c r="J116" i="5" s="1"/>
  <c r="H238" i="5"/>
  <c r="J238" i="5" s="1"/>
  <c r="H33" i="5"/>
  <c r="J33" i="5" s="1"/>
  <c r="H60" i="5"/>
  <c r="J60" i="5" s="1"/>
  <c r="H252" i="5"/>
  <c r="J252" i="5" s="1"/>
  <c r="H19" i="5"/>
  <c r="J19" i="5" s="1"/>
  <c r="H255" i="5"/>
  <c r="J255" i="5" s="1"/>
  <c r="H131" i="5"/>
  <c r="J131" i="5" s="1"/>
  <c r="H63" i="5"/>
  <c r="J63" i="5" s="1"/>
  <c r="H314" i="5"/>
  <c r="J314" i="5" s="1"/>
  <c r="H194" i="5"/>
  <c r="J194" i="5" s="1"/>
  <c r="K22" i="5" l="1"/>
  <c r="K10" i="5"/>
  <c r="K275" i="5"/>
  <c r="K269" i="5"/>
  <c r="K254" i="5"/>
  <c r="K212" i="5"/>
  <c r="K235" i="5"/>
  <c r="K233" i="5"/>
  <c r="K194" i="5"/>
  <c r="K176" i="5"/>
  <c r="K112" i="5"/>
  <c r="K78" i="5"/>
  <c r="K46" i="5"/>
  <c r="K193" i="5"/>
  <c r="K125" i="5"/>
  <c r="K35" i="5"/>
  <c r="K187" i="5"/>
  <c r="K123" i="5"/>
  <c r="K83" i="5"/>
  <c r="K19" i="5"/>
  <c r="K154" i="5"/>
  <c r="K161" i="5"/>
  <c r="K303" i="5"/>
  <c r="K296" i="5"/>
  <c r="K289" i="5"/>
  <c r="K226" i="5"/>
  <c r="K260" i="5"/>
  <c r="K258" i="5"/>
  <c r="K221" i="5"/>
  <c r="K240" i="5"/>
  <c r="K143" i="5"/>
  <c r="K92" i="5"/>
  <c r="K60" i="5"/>
  <c r="K28" i="5"/>
  <c r="K150" i="5"/>
  <c r="K63" i="5"/>
  <c r="K294" i="5"/>
  <c r="K148" i="5"/>
  <c r="K97" i="5"/>
  <c r="K49" i="5"/>
  <c r="K8" i="5"/>
  <c r="K137" i="5"/>
  <c r="K315" i="5"/>
  <c r="K308" i="5"/>
  <c r="K301" i="5"/>
  <c r="K232" i="5"/>
  <c r="K298" i="5"/>
  <c r="K270" i="5"/>
  <c r="K255" i="5"/>
  <c r="K223" i="5"/>
  <c r="K152" i="5"/>
  <c r="K98" i="5"/>
  <c r="K66" i="5"/>
  <c r="K34" i="5"/>
  <c r="K165" i="5"/>
  <c r="K75" i="5"/>
  <c r="K11" i="5"/>
  <c r="K163" i="5"/>
  <c r="K103" i="5"/>
  <c r="K61" i="5"/>
  <c r="K197" i="5"/>
  <c r="K189" i="5"/>
  <c r="K326" i="5"/>
  <c r="K320" i="5"/>
  <c r="K313" i="5"/>
  <c r="K245" i="5"/>
  <c r="K322" i="5"/>
  <c r="K282" i="5"/>
  <c r="K227" i="5"/>
  <c r="K188" i="5"/>
  <c r="K167" i="5"/>
  <c r="K104" i="5"/>
  <c r="K72" i="5"/>
  <c r="K40" i="5"/>
  <c r="K174" i="5"/>
  <c r="K110" i="5"/>
  <c r="K23" i="5"/>
  <c r="K172" i="5"/>
  <c r="K108" i="5"/>
  <c r="K73" i="5"/>
  <c r="K9" i="5"/>
  <c r="K178" i="5"/>
  <c r="K121" i="5"/>
  <c r="K323" i="5"/>
  <c r="K316" i="5"/>
  <c r="K309" i="5"/>
  <c r="K238" i="5"/>
  <c r="K314" i="5"/>
  <c r="K278" i="5"/>
  <c r="K225" i="5"/>
  <c r="K318" i="5"/>
  <c r="K160" i="5"/>
  <c r="K102" i="5"/>
  <c r="K70" i="5"/>
  <c r="K38" i="5"/>
  <c r="K173" i="5"/>
  <c r="K109" i="5"/>
  <c r="K21" i="5"/>
  <c r="K171" i="5"/>
  <c r="K107" i="5"/>
  <c r="K69" i="5"/>
  <c r="K3" i="5"/>
  <c r="K186" i="5"/>
  <c r="K20" i="5"/>
  <c r="K287" i="5"/>
  <c r="K280" i="5"/>
  <c r="K273" i="5"/>
  <c r="K218" i="5"/>
  <c r="K244" i="5"/>
  <c r="K242" i="5"/>
  <c r="K200" i="5"/>
  <c r="K191" i="5"/>
  <c r="K127" i="5"/>
  <c r="K84" i="5"/>
  <c r="K52" i="5"/>
  <c r="K264" i="5"/>
  <c r="K134" i="5"/>
  <c r="K47" i="5"/>
  <c r="K209" i="5"/>
  <c r="K132" i="5"/>
  <c r="K89" i="5"/>
  <c r="K33" i="5"/>
  <c r="K130" i="5"/>
  <c r="K169" i="5"/>
  <c r="K299" i="5"/>
  <c r="K292" i="5"/>
  <c r="K285" i="5"/>
  <c r="K224" i="5"/>
  <c r="K259" i="5"/>
  <c r="K257" i="5"/>
  <c r="K213" i="5"/>
  <c r="K219" i="5"/>
  <c r="K136" i="5"/>
  <c r="K90" i="5"/>
  <c r="K58" i="5"/>
  <c r="K26" i="5"/>
  <c r="K149" i="5"/>
  <c r="K59" i="5"/>
  <c r="K205" i="5"/>
  <c r="K147" i="5"/>
  <c r="K95" i="5"/>
  <c r="K45" i="5"/>
  <c r="K16" i="5"/>
  <c r="K145" i="5"/>
  <c r="K311" i="5"/>
  <c r="K304" i="5"/>
  <c r="K297" i="5"/>
  <c r="K230" i="5"/>
  <c r="K268" i="5"/>
  <c r="K266" i="5"/>
  <c r="K247" i="5"/>
  <c r="K215" i="5"/>
  <c r="K151" i="5"/>
  <c r="K96" i="5"/>
  <c r="K64" i="5"/>
  <c r="K32" i="5"/>
  <c r="K158" i="5"/>
  <c r="K71" i="5"/>
  <c r="K7" i="5"/>
  <c r="K156" i="5"/>
  <c r="K101" i="5"/>
  <c r="K57" i="5"/>
  <c r="K4" i="5"/>
  <c r="K291" i="5"/>
  <c r="K277" i="5"/>
  <c r="K251" i="5"/>
  <c r="K202" i="5"/>
  <c r="K128" i="5"/>
  <c r="K54" i="5"/>
  <c r="K141" i="5"/>
  <c r="K217" i="5"/>
  <c r="K91" i="5"/>
  <c r="K122" i="5"/>
  <c r="K319" i="5"/>
  <c r="K305" i="5"/>
  <c r="K306" i="5"/>
  <c r="K263" i="5"/>
  <c r="K159" i="5"/>
  <c r="K68" i="5"/>
  <c r="K166" i="5"/>
  <c r="K17" i="5"/>
  <c r="K105" i="5"/>
  <c r="K248" i="5"/>
  <c r="K325" i="5"/>
  <c r="K317" i="5"/>
  <c r="K208" i="5"/>
  <c r="K229" i="5"/>
  <c r="K168" i="5"/>
  <c r="K74" i="5"/>
  <c r="K181" i="5"/>
  <c r="K27" i="5"/>
  <c r="K115" i="5"/>
  <c r="K13" i="5"/>
  <c r="K2" i="5"/>
  <c r="K272" i="5"/>
  <c r="K214" i="5"/>
  <c r="K234" i="5"/>
  <c r="K183" i="5"/>
  <c r="K80" i="5"/>
  <c r="K201" i="5"/>
  <c r="K39" i="5"/>
  <c r="K124" i="5"/>
  <c r="K25" i="5"/>
  <c r="K153" i="5"/>
  <c r="K300" i="5"/>
  <c r="K228" i="5"/>
  <c r="K265" i="5"/>
  <c r="K207" i="5"/>
  <c r="K94" i="5"/>
  <c r="K30" i="5"/>
  <c r="K67" i="5"/>
  <c r="K155" i="5"/>
  <c r="K53" i="5"/>
  <c r="K14" i="5"/>
  <c r="K271" i="5"/>
  <c r="K253" i="5"/>
  <c r="K290" i="5"/>
  <c r="K192" i="5"/>
  <c r="K111" i="5"/>
  <c r="K44" i="5"/>
  <c r="K118" i="5"/>
  <c r="K180" i="5"/>
  <c r="K81" i="5"/>
  <c r="K162" i="5"/>
  <c r="K283" i="5"/>
  <c r="K262" i="5"/>
  <c r="K243" i="5"/>
  <c r="K198" i="5"/>
  <c r="K120" i="5"/>
  <c r="K50" i="5"/>
  <c r="K133" i="5"/>
  <c r="K203" i="5"/>
  <c r="K87" i="5"/>
  <c r="K138" i="5"/>
  <c r="K295" i="5"/>
  <c r="K281" i="5"/>
  <c r="K252" i="5"/>
  <c r="K204" i="5"/>
  <c r="K135" i="5"/>
  <c r="K56" i="5"/>
  <c r="K142" i="5"/>
  <c r="K256" i="5"/>
  <c r="K93" i="5"/>
  <c r="K114" i="5"/>
  <c r="K185" i="5"/>
  <c r="K284" i="5"/>
  <c r="K220" i="5"/>
  <c r="K249" i="5"/>
  <c r="K199" i="5"/>
  <c r="K86" i="5"/>
  <c r="K310" i="5"/>
  <c r="K51" i="5"/>
  <c r="K139" i="5"/>
  <c r="K37" i="5"/>
  <c r="K129" i="5"/>
  <c r="K312" i="5"/>
  <c r="K237" i="5"/>
  <c r="K274" i="5"/>
  <c r="K302" i="5"/>
  <c r="K100" i="5"/>
  <c r="K36" i="5"/>
  <c r="K77" i="5"/>
  <c r="K164" i="5"/>
  <c r="K65" i="5"/>
  <c r="K6" i="5"/>
  <c r="K324" i="5"/>
  <c r="K246" i="5"/>
  <c r="K286" i="5"/>
  <c r="K190" i="5"/>
  <c r="K106" i="5"/>
  <c r="K42" i="5"/>
  <c r="K239" i="5"/>
  <c r="K5" i="5"/>
  <c r="K321" i="5"/>
  <c r="K76" i="5"/>
  <c r="K15" i="5"/>
  <c r="K241" i="5"/>
  <c r="K117" i="5"/>
  <c r="K79" i="5"/>
  <c r="K279" i="5"/>
  <c r="K236" i="5"/>
  <c r="K119" i="5"/>
  <c r="K126" i="5"/>
  <c r="K85" i="5"/>
  <c r="K206" i="5"/>
  <c r="K211" i="5"/>
  <c r="K140" i="5"/>
  <c r="K307" i="5"/>
  <c r="K144" i="5"/>
  <c r="K99" i="5"/>
  <c r="K210" i="5"/>
  <c r="K182" i="5"/>
  <c r="K113" i="5"/>
  <c r="K184" i="5"/>
  <c r="K43" i="5"/>
  <c r="K29" i="5"/>
  <c r="K288" i="5"/>
  <c r="K250" i="5"/>
  <c r="K88" i="5"/>
  <c r="K55" i="5"/>
  <c r="K41" i="5"/>
  <c r="K293" i="5"/>
  <c r="K62" i="5"/>
  <c r="K12" i="5"/>
  <c r="K231" i="5"/>
  <c r="K31" i="5"/>
  <c r="K276" i="5"/>
  <c r="K82" i="5"/>
  <c r="K179" i="5"/>
  <c r="K170" i="5"/>
  <c r="K261" i="5"/>
  <c r="K196" i="5"/>
  <c r="K48" i="5"/>
  <c r="K195" i="5"/>
  <c r="K146" i="5"/>
  <c r="K267" i="5"/>
  <c r="K157" i="5"/>
  <c r="K18" i="5"/>
  <c r="K175" i="5"/>
  <c r="K116" i="5"/>
  <c r="K216" i="5"/>
  <c r="K131" i="5"/>
  <c r="K177" i="5"/>
  <c r="K222" i="5"/>
  <c r="K24" i="5"/>
  <c r="O24" i="5" l="1"/>
  <c r="M24" i="5"/>
  <c r="N24" i="5"/>
  <c r="L24" i="5"/>
  <c r="N41" i="5"/>
  <c r="O41" i="5"/>
  <c r="M41" i="5"/>
  <c r="L41" i="5"/>
  <c r="L144" i="5"/>
  <c r="N144" i="5"/>
  <c r="O144" i="5"/>
  <c r="M144" i="5"/>
  <c r="O116" i="5"/>
  <c r="L116" i="5"/>
  <c r="N116" i="5"/>
  <c r="M116" i="5"/>
  <c r="L12" i="5"/>
  <c r="N12" i="5"/>
  <c r="O12" i="5"/>
  <c r="M12" i="5"/>
  <c r="O55" i="5"/>
  <c r="M55" i="5"/>
  <c r="N55" i="5"/>
  <c r="L55" i="5"/>
  <c r="L29" i="5"/>
  <c r="N29" i="5"/>
  <c r="O29" i="5"/>
  <c r="M29" i="5"/>
  <c r="O182" i="5"/>
  <c r="M182" i="5"/>
  <c r="N182" i="5"/>
  <c r="L182" i="5"/>
  <c r="M307" i="5"/>
  <c r="N307" i="5"/>
  <c r="L307" i="5"/>
  <c r="O307" i="5"/>
  <c r="N85" i="5"/>
  <c r="M85" i="5"/>
  <c r="O85" i="5"/>
  <c r="L85" i="5"/>
  <c r="L279" i="5"/>
  <c r="O279" i="5"/>
  <c r="N279" i="5"/>
  <c r="M279" i="5"/>
  <c r="O15" i="5"/>
  <c r="L15" i="5"/>
  <c r="N15" i="5"/>
  <c r="M15" i="5"/>
  <c r="M239" i="5"/>
  <c r="N239" i="5"/>
  <c r="L239" i="5"/>
  <c r="O239" i="5"/>
  <c r="M286" i="5"/>
  <c r="L286" i="5"/>
  <c r="N286" i="5"/>
  <c r="O286" i="5"/>
  <c r="N65" i="5"/>
  <c r="O65" i="5"/>
  <c r="M65" i="5"/>
  <c r="L65" i="5"/>
  <c r="O100" i="5"/>
  <c r="L100" i="5"/>
  <c r="M100" i="5"/>
  <c r="N100" i="5"/>
  <c r="N312" i="5"/>
  <c r="M312" i="5"/>
  <c r="L312" i="5"/>
  <c r="O312" i="5"/>
  <c r="M51" i="5"/>
  <c r="O51" i="5"/>
  <c r="L51" i="5"/>
  <c r="N51" i="5"/>
  <c r="L249" i="5"/>
  <c r="M249" i="5"/>
  <c r="N249" i="5"/>
  <c r="O249" i="5"/>
  <c r="M114" i="5"/>
  <c r="O114" i="5"/>
  <c r="N114" i="5"/>
  <c r="L114" i="5"/>
  <c r="O56" i="5"/>
  <c r="M56" i="5"/>
  <c r="L56" i="5"/>
  <c r="N56" i="5"/>
  <c r="L281" i="5"/>
  <c r="N281" i="5"/>
  <c r="O281" i="5"/>
  <c r="M281" i="5"/>
  <c r="N203" i="5"/>
  <c r="L203" i="5"/>
  <c r="M203" i="5"/>
  <c r="O203" i="5"/>
  <c r="N198" i="5"/>
  <c r="O198" i="5"/>
  <c r="M198" i="5"/>
  <c r="L198" i="5"/>
  <c r="M162" i="5"/>
  <c r="L162" i="5"/>
  <c r="N162" i="5"/>
  <c r="O162" i="5"/>
  <c r="O44" i="5"/>
  <c r="L44" i="5"/>
  <c r="N44" i="5"/>
  <c r="M44" i="5"/>
  <c r="N253" i="5"/>
  <c r="M253" i="5"/>
  <c r="O253" i="5"/>
  <c r="L253" i="5"/>
  <c r="M155" i="5"/>
  <c r="O155" i="5"/>
  <c r="L155" i="5"/>
  <c r="N155" i="5"/>
  <c r="L207" i="5"/>
  <c r="N207" i="5"/>
  <c r="M207" i="5"/>
  <c r="O207" i="5"/>
  <c r="M153" i="5"/>
  <c r="L153" i="5"/>
  <c r="N153" i="5"/>
  <c r="O153" i="5"/>
  <c r="L201" i="5"/>
  <c r="M201" i="5"/>
  <c r="O201" i="5"/>
  <c r="N201" i="5"/>
  <c r="N214" i="5"/>
  <c r="O214" i="5"/>
  <c r="L214" i="5"/>
  <c r="M214" i="5"/>
  <c r="M115" i="5"/>
  <c r="O115" i="5"/>
  <c r="L115" i="5"/>
  <c r="N115" i="5"/>
  <c r="M168" i="5"/>
  <c r="N168" i="5"/>
  <c r="O168" i="5"/>
  <c r="L168" i="5"/>
  <c r="L325" i="5"/>
  <c r="O325" i="5"/>
  <c r="M325" i="5"/>
  <c r="N325" i="5"/>
  <c r="O166" i="5"/>
  <c r="M166" i="5"/>
  <c r="N166" i="5"/>
  <c r="L166" i="5"/>
  <c r="O306" i="5"/>
  <c r="M306" i="5"/>
  <c r="N306" i="5"/>
  <c r="L306" i="5"/>
  <c r="M91" i="5"/>
  <c r="O91" i="5"/>
  <c r="N91" i="5"/>
  <c r="L91" i="5"/>
  <c r="L128" i="5"/>
  <c r="N128" i="5"/>
  <c r="O128" i="5"/>
  <c r="M128" i="5"/>
  <c r="M291" i="5"/>
  <c r="N291" i="5"/>
  <c r="O291" i="5"/>
  <c r="L291" i="5"/>
  <c r="N156" i="5"/>
  <c r="O156" i="5"/>
  <c r="L156" i="5"/>
  <c r="M156" i="5"/>
  <c r="L32" i="5"/>
  <c r="N32" i="5"/>
  <c r="O32" i="5"/>
  <c r="M32" i="5"/>
  <c r="M215" i="5"/>
  <c r="L215" i="5"/>
  <c r="N215" i="5"/>
  <c r="O215" i="5"/>
  <c r="N230" i="5"/>
  <c r="O230" i="5"/>
  <c r="M230" i="5"/>
  <c r="L230" i="5"/>
  <c r="M145" i="5"/>
  <c r="L145" i="5"/>
  <c r="N145" i="5"/>
  <c r="O145" i="5"/>
  <c r="M147" i="5"/>
  <c r="O147" i="5"/>
  <c r="N147" i="5"/>
  <c r="L147" i="5"/>
  <c r="M26" i="5"/>
  <c r="O26" i="5"/>
  <c r="L26" i="5"/>
  <c r="N26" i="5"/>
  <c r="M219" i="5"/>
  <c r="L219" i="5"/>
  <c r="O219" i="5"/>
  <c r="N219" i="5"/>
  <c r="M224" i="5"/>
  <c r="N224" i="5"/>
  <c r="O224" i="5"/>
  <c r="L224" i="5"/>
  <c r="N169" i="5"/>
  <c r="O169" i="5"/>
  <c r="L169" i="5"/>
  <c r="M169" i="5"/>
  <c r="O132" i="5"/>
  <c r="L132" i="5"/>
  <c r="M132" i="5"/>
  <c r="N132" i="5"/>
  <c r="L264" i="5"/>
  <c r="M264" i="5"/>
  <c r="N264" i="5"/>
  <c r="O264" i="5"/>
  <c r="O191" i="5"/>
  <c r="M191" i="5"/>
  <c r="L191" i="5"/>
  <c r="N191" i="5"/>
  <c r="O218" i="5"/>
  <c r="M218" i="5"/>
  <c r="N218" i="5"/>
  <c r="L218" i="5"/>
  <c r="O20" i="5"/>
  <c r="L20" i="5"/>
  <c r="N20" i="5"/>
  <c r="M20" i="5"/>
  <c r="M107" i="5"/>
  <c r="O107" i="5"/>
  <c r="L107" i="5"/>
  <c r="N107" i="5"/>
  <c r="M173" i="5"/>
  <c r="L173" i="5"/>
  <c r="O173" i="5"/>
  <c r="N173" i="5"/>
  <c r="M160" i="5"/>
  <c r="N160" i="5"/>
  <c r="O160" i="5"/>
  <c r="L160" i="5"/>
  <c r="M314" i="5"/>
  <c r="L314" i="5"/>
  <c r="N314" i="5"/>
  <c r="O314" i="5"/>
  <c r="M323" i="5"/>
  <c r="N323" i="5"/>
  <c r="L323" i="5"/>
  <c r="O323" i="5"/>
  <c r="N73" i="5"/>
  <c r="O73" i="5"/>
  <c r="M73" i="5"/>
  <c r="L73" i="5"/>
  <c r="M110" i="5"/>
  <c r="O110" i="5"/>
  <c r="N110" i="5"/>
  <c r="L110" i="5"/>
  <c r="O104" i="5"/>
  <c r="M104" i="5"/>
  <c r="L104" i="5"/>
  <c r="N104" i="5"/>
  <c r="M282" i="5"/>
  <c r="L282" i="5"/>
  <c r="N282" i="5"/>
  <c r="O282" i="5"/>
  <c r="M320" i="5"/>
  <c r="O320" i="5"/>
  <c r="L320" i="5"/>
  <c r="N320" i="5"/>
  <c r="M61" i="5"/>
  <c r="N61" i="5"/>
  <c r="L61" i="5"/>
  <c r="O61" i="5"/>
  <c r="L75" i="5"/>
  <c r="N75" i="5"/>
  <c r="M75" i="5"/>
  <c r="O75" i="5"/>
  <c r="M98" i="5"/>
  <c r="O98" i="5"/>
  <c r="L98" i="5"/>
  <c r="N98" i="5"/>
  <c r="N270" i="5"/>
  <c r="O270" i="5"/>
  <c r="M270" i="5"/>
  <c r="L270" i="5"/>
  <c r="O308" i="5"/>
  <c r="N308" i="5"/>
  <c r="M308" i="5"/>
  <c r="L308" i="5"/>
  <c r="M49" i="5"/>
  <c r="O49" i="5"/>
  <c r="L49" i="5"/>
  <c r="N49" i="5"/>
  <c r="O63" i="5"/>
  <c r="L63" i="5"/>
  <c r="N63" i="5"/>
  <c r="M63" i="5"/>
  <c r="O92" i="5"/>
  <c r="L92" i="5"/>
  <c r="M92" i="5"/>
  <c r="N92" i="5"/>
  <c r="O258" i="5"/>
  <c r="M258" i="5"/>
  <c r="L258" i="5"/>
  <c r="N258" i="5"/>
  <c r="N296" i="5"/>
  <c r="M296" i="5"/>
  <c r="O296" i="5"/>
  <c r="L296" i="5"/>
  <c r="M19" i="5"/>
  <c r="O19" i="5"/>
  <c r="L19" i="5"/>
  <c r="N19" i="5"/>
  <c r="M35" i="5"/>
  <c r="O35" i="5"/>
  <c r="N35" i="5"/>
  <c r="L35" i="5"/>
  <c r="L78" i="5"/>
  <c r="M78" i="5"/>
  <c r="N78" i="5"/>
  <c r="O78" i="5"/>
  <c r="L233" i="5"/>
  <c r="M233" i="5"/>
  <c r="N233" i="5"/>
  <c r="O233" i="5"/>
  <c r="M269" i="5"/>
  <c r="L269" i="5"/>
  <c r="O269" i="5"/>
  <c r="N269" i="5"/>
  <c r="N216" i="5"/>
  <c r="O216" i="5"/>
  <c r="L216" i="5"/>
  <c r="M216" i="5"/>
  <c r="L157" i="5"/>
  <c r="O157" i="5"/>
  <c r="N157" i="5"/>
  <c r="M157" i="5"/>
  <c r="M179" i="5"/>
  <c r="O179" i="5"/>
  <c r="N179" i="5"/>
  <c r="L179" i="5"/>
  <c r="M288" i="5"/>
  <c r="O288" i="5"/>
  <c r="L288" i="5"/>
  <c r="N288" i="5"/>
  <c r="M222" i="5"/>
  <c r="L222" i="5"/>
  <c r="O222" i="5"/>
  <c r="N222" i="5"/>
  <c r="M267" i="5"/>
  <c r="O267" i="5"/>
  <c r="L267" i="5"/>
  <c r="N267" i="5"/>
  <c r="M196" i="5"/>
  <c r="N196" i="5"/>
  <c r="O196" i="5"/>
  <c r="L196" i="5"/>
  <c r="M82" i="5"/>
  <c r="O82" i="5"/>
  <c r="N82" i="5"/>
  <c r="L82" i="5"/>
  <c r="N177" i="5"/>
  <c r="O177" i="5"/>
  <c r="M177" i="5"/>
  <c r="L177" i="5"/>
  <c r="O175" i="5"/>
  <c r="M175" i="5"/>
  <c r="L175" i="5"/>
  <c r="N175" i="5"/>
  <c r="M146" i="5"/>
  <c r="O146" i="5"/>
  <c r="L146" i="5"/>
  <c r="N146" i="5"/>
  <c r="O261" i="5"/>
  <c r="N261" i="5"/>
  <c r="M261" i="5"/>
  <c r="L261" i="5"/>
  <c r="O276" i="5"/>
  <c r="N276" i="5"/>
  <c r="L276" i="5"/>
  <c r="M276" i="5"/>
  <c r="L62" i="5"/>
  <c r="M62" i="5"/>
  <c r="O62" i="5"/>
  <c r="N62" i="5"/>
  <c r="O88" i="5"/>
  <c r="M88" i="5"/>
  <c r="N88" i="5"/>
  <c r="L88" i="5"/>
  <c r="N43" i="5"/>
  <c r="L43" i="5"/>
  <c r="O43" i="5"/>
  <c r="M43" i="5"/>
  <c r="O210" i="5"/>
  <c r="M210" i="5"/>
  <c r="L210" i="5"/>
  <c r="N210" i="5"/>
  <c r="O140" i="5"/>
  <c r="L140" i="5"/>
  <c r="N140" i="5"/>
  <c r="M140" i="5"/>
  <c r="N126" i="5"/>
  <c r="O126" i="5"/>
  <c r="L126" i="5"/>
  <c r="M126" i="5"/>
  <c r="L79" i="5"/>
  <c r="N79" i="5"/>
  <c r="O79" i="5"/>
  <c r="M79" i="5"/>
  <c r="O76" i="5"/>
  <c r="L76" i="5"/>
  <c r="N76" i="5"/>
  <c r="M76" i="5"/>
  <c r="M42" i="5"/>
  <c r="O42" i="5"/>
  <c r="L42" i="5"/>
  <c r="N42" i="5"/>
  <c r="M246" i="5"/>
  <c r="L246" i="5"/>
  <c r="N246" i="5"/>
  <c r="O246" i="5"/>
  <c r="O164" i="5"/>
  <c r="M164" i="5"/>
  <c r="N164" i="5"/>
  <c r="L164" i="5"/>
  <c r="O302" i="5"/>
  <c r="M302" i="5"/>
  <c r="L302" i="5"/>
  <c r="N302" i="5"/>
  <c r="O129" i="5"/>
  <c r="M129" i="5"/>
  <c r="L129" i="5"/>
  <c r="N129" i="5"/>
  <c r="M310" i="5"/>
  <c r="L310" i="5"/>
  <c r="N310" i="5"/>
  <c r="O310" i="5"/>
  <c r="M220" i="5"/>
  <c r="L220" i="5"/>
  <c r="N220" i="5"/>
  <c r="O220" i="5"/>
  <c r="M93" i="5"/>
  <c r="N93" i="5"/>
  <c r="L93" i="5"/>
  <c r="O93" i="5"/>
  <c r="N135" i="5"/>
  <c r="O135" i="5"/>
  <c r="L135" i="5"/>
  <c r="M135" i="5"/>
  <c r="O295" i="5"/>
  <c r="M295" i="5"/>
  <c r="N295" i="5"/>
  <c r="L295" i="5"/>
  <c r="N133" i="5"/>
  <c r="L133" i="5"/>
  <c r="M133" i="5"/>
  <c r="O133" i="5"/>
  <c r="N243" i="5"/>
  <c r="L243" i="5"/>
  <c r="M243" i="5"/>
  <c r="O243" i="5"/>
  <c r="N81" i="5"/>
  <c r="O81" i="5"/>
  <c r="L81" i="5"/>
  <c r="M81" i="5"/>
  <c r="M111" i="5"/>
  <c r="L111" i="5"/>
  <c r="N111" i="5"/>
  <c r="O111" i="5"/>
  <c r="O271" i="5"/>
  <c r="N271" i="5"/>
  <c r="L271" i="5"/>
  <c r="M271" i="5"/>
  <c r="M67" i="5"/>
  <c r="O67" i="5"/>
  <c r="N67" i="5"/>
  <c r="L67" i="5"/>
  <c r="L265" i="5"/>
  <c r="M265" i="5"/>
  <c r="N265" i="5"/>
  <c r="O265" i="5"/>
  <c r="M25" i="5"/>
  <c r="L25" i="5"/>
  <c r="O25" i="5"/>
  <c r="N25" i="5"/>
  <c r="L80" i="5"/>
  <c r="N80" i="5"/>
  <c r="O80" i="5"/>
  <c r="M80" i="5"/>
  <c r="O272" i="5"/>
  <c r="N272" i="5"/>
  <c r="L272" i="5"/>
  <c r="M272" i="5"/>
  <c r="M27" i="5"/>
  <c r="L27" i="5"/>
  <c r="N27" i="5"/>
  <c r="O27" i="5"/>
  <c r="M229" i="5"/>
  <c r="O229" i="5"/>
  <c r="N229" i="5"/>
  <c r="L229" i="5"/>
  <c r="M248" i="5"/>
  <c r="L248" i="5"/>
  <c r="O248" i="5"/>
  <c r="N248" i="5"/>
  <c r="O68" i="5"/>
  <c r="L68" i="5"/>
  <c r="N68" i="5"/>
  <c r="M68" i="5"/>
  <c r="O305" i="5"/>
  <c r="L305" i="5"/>
  <c r="M305" i="5"/>
  <c r="N305" i="5"/>
  <c r="L217" i="5"/>
  <c r="N217" i="5"/>
  <c r="M217" i="5"/>
  <c r="O217" i="5"/>
  <c r="M202" i="5"/>
  <c r="L202" i="5"/>
  <c r="O202" i="5"/>
  <c r="N202" i="5"/>
  <c r="O4" i="5"/>
  <c r="L4" i="5"/>
  <c r="M4" i="5"/>
  <c r="N4" i="5"/>
  <c r="O7" i="5"/>
  <c r="M7" i="5"/>
  <c r="L7" i="5"/>
  <c r="N7" i="5"/>
  <c r="L64" i="5"/>
  <c r="N64" i="5"/>
  <c r="O64" i="5"/>
  <c r="M64" i="5"/>
  <c r="M247" i="5"/>
  <c r="L247" i="5"/>
  <c r="O247" i="5"/>
  <c r="N247" i="5"/>
  <c r="M297" i="5"/>
  <c r="O297" i="5"/>
  <c r="N297" i="5"/>
  <c r="L297" i="5"/>
  <c r="L16" i="5"/>
  <c r="N16" i="5"/>
  <c r="O16" i="5"/>
  <c r="M16" i="5"/>
  <c r="M205" i="5"/>
  <c r="L205" i="5"/>
  <c r="N205" i="5"/>
  <c r="O205" i="5"/>
  <c r="L58" i="5"/>
  <c r="N58" i="5"/>
  <c r="M58" i="5"/>
  <c r="O58" i="5"/>
  <c r="L213" i="5"/>
  <c r="M213" i="5"/>
  <c r="N213" i="5"/>
  <c r="O213" i="5"/>
  <c r="N285" i="5"/>
  <c r="L285" i="5"/>
  <c r="O285" i="5"/>
  <c r="M285" i="5"/>
  <c r="L130" i="5"/>
  <c r="N130" i="5"/>
  <c r="O130" i="5"/>
  <c r="M130" i="5"/>
  <c r="O209" i="5"/>
  <c r="L209" i="5"/>
  <c r="N209" i="5"/>
  <c r="M209" i="5"/>
  <c r="O52" i="5"/>
  <c r="L52" i="5"/>
  <c r="M52" i="5"/>
  <c r="N52" i="5"/>
  <c r="L200" i="5"/>
  <c r="M200" i="5"/>
  <c r="O200" i="5"/>
  <c r="N200" i="5"/>
  <c r="O273" i="5"/>
  <c r="L273" i="5"/>
  <c r="M273" i="5"/>
  <c r="N273" i="5"/>
  <c r="M186" i="5"/>
  <c r="N186" i="5"/>
  <c r="O186" i="5"/>
  <c r="L186" i="5"/>
  <c r="M171" i="5"/>
  <c r="L171" i="5"/>
  <c r="N171" i="5"/>
  <c r="O171" i="5"/>
  <c r="L38" i="5"/>
  <c r="M38" i="5"/>
  <c r="O38" i="5"/>
  <c r="N38" i="5"/>
  <c r="M318" i="5"/>
  <c r="L318" i="5"/>
  <c r="O318" i="5"/>
  <c r="N318" i="5"/>
  <c r="M238" i="5"/>
  <c r="L238" i="5"/>
  <c r="O238" i="5"/>
  <c r="N238" i="5"/>
  <c r="M121" i="5"/>
  <c r="L121" i="5"/>
  <c r="O121" i="5"/>
  <c r="N121" i="5"/>
  <c r="N108" i="5"/>
  <c r="O108" i="5"/>
  <c r="L108" i="5"/>
  <c r="M108" i="5"/>
  <c r="M174" i="5"/>
  <c r="L174" i="5"/>
  <c r="O174" i="5"/>
  <c r="N174" i="5"/>
  <c r="M167" i="5"/>
  <c r="O167" i="5"/>
  <c r="N167" i="5"/>
  <c r="L167" i="5"/>
  <c r="M322" i="5"/>
  <c r="L322" i="5"/>
  <c r="N322" i="5"/>
  <c r="O322" i="5"/>
  <c r="N326" i="5"/>
  <c r="O326" i="5"/>
  <c r="L326" i="5"/>
  <c r="M326" i="5"/>
  <c r="N103" i="5"/>
  <c r="O103" i="5"/>
  <c r="M103" i="5"/>
  <c r="L103" i="5"/>
  <c r="L165" i="5"/>
  <c r="N165" i="5"/>
  <c r="O165" i="5"/>
  <c r="M165" i="5"/>
  <c r="O152" i="5"/>
  <c r="M152" i="5"/>
  <c r="N152" i="5"/>
  <c r="L152" i="5"/>
  <c r="O298" i="5"/>
  <c r="N298" i="5"/>
  <c r="L298" i="5"/>
  <c r="M298" i="5"/>
  <c r="M315" i="5"/>
  <c r="N315" i="5"/>
  <c r="O315" i="5"/>
  <c r="L315" i="5"/>
  <c r="O97" i="5"/>
  <c r="M97" i="5"/>
  <c r="N97" i="5"/>
  <c r="L97" i="5"/>
  <c r="O150" i="5"/>
  <c r="L150" i="5"/>
  <c r="N150" i="5"/>
  <c r="M150" i="5"/>
  <c r="M143" i="5"/>
  <c r="L143" i="5"/>
  <c r="O143" i="5"/>
  <c r="N143" i="5"/>
  <c r="L260" i="5"/>
  <c r="M260" i="5"/>
  <c r="O260" i="5"/>
  <c r="N260" i="5"/>
  <c r="L303" i="5"/>
  <c r="N303" i="5"/>
  <c r="O303" i="5"/>
  <c r="M303" i="5"/>
  <c r="M83" i="5"/>
  <c r="O83" i="5"/>
  <c r="L83" i="5"/>
  <c r="N83" i="5"/>
  <c r="L125" i="5"/>
  <c r="O125" i="5"/>
  <c r="N125" i="5"/>
  <c r="M125" i="5"/>
  <c r="L112" i="5"/>
  <c r="O112" i="5"/>
  <c r="N112" i="5"/>
  <c r="M112" i="5"/>
  <c r="M235" i="5"/>
  <c r="L235" i="5"/>
  <c r="O235" i="5"/>
  <c r="N235" i="5"/>
  <c r="M275" i="5"/>
  <c r="N275" i="5"/>
  <c r="O275" i="5"/>
  <c r="L275" i="5"/>
  <c r="N131" i="5"/>
  <c r="L131" i="5"/>
  <c r="O131" i="5"/>
  <c r="M131" i="5"/>
  <c r="O18" i="5"/>
  <c r="L18" i="5"/>
  <c r="M18" i="5"/>
  <c r="N18" i="5"/>
  <c r="O195" i="5"/>
  <c r="N195" i="5"/>
  <c r="M195" i="5"/>
  <c r="L195" i="5"/>
  <c r="N170" i="5"/>
  <c r="O170" i="5"/>
  <c r="M170" i="5"/>
  <c r="L170" i="5"/>
  <c r="O31" i="5"/>
  <c r="L31" i="5"/>
  <c r="N31" i="5"/>
  <c r="M31" i="5"/>
  <c r="N293" i="5"/>
  <c r="M293" i="5"/>
  <c r="O293" i="5"/>
  <c r="L293" i="5"/>
  <c r="M250" i="5"/>
  <c r="N250" i="5"/>
  <c r="O250" i="5"/>
  <c r="L250" i="5"/>
  <c r="N184" i="5"/>
  <c r="O184" i="5"/>
  <c r="L184" i="5"/>
  <c r="M184" i="5"/>
  <c r="M99" i="5"/>
  <c r="O99" i="5"/>
  <c r="L99" i="5"/>
  <c r="N99" i="5"/>
  <c r="L211" i="5"/>
  <c r="N211" i="5"/>
  <c r="O211" i="5"/>
  <c r="M211" i="5"/>
  <c r="L119" i="5"/>
  <c r="M119" i="5"/>
  <c r="N119" i="5"/>
  <c r="O119" i="5"/>
  <c r="M117" i="5"/>
  <c r="O117" i="5"/>
  <c r="L117" i="5"/>
  <c r="N117" i="5"/>
  <c r="M321" i="5"/>
  <c r="L321" i="5"/>
  <c r="O321" i="5"/>
  <c r="N321" i="5"/>
  <c r="L106" i="5"/>
  <c r="N106" i="5"/>
  <c r="M106" i="5"/>
  <c r="O106" i="5"/>
  <c r="M324" i="5"/>
  <c r="N324" i="5"/>
  <c r="O324" i="5"/>
  <c r="L324" i="5"/>
  <c r="N77" i="5"/>
  <c r="L77" i="5"/>
  <c r="O77" i="5"/>
  <c r="M77" i="5"/>
  <c r="L274" i="5"/>
  <c r="M274" i="5"/>
  <c r="N274" i="5"/>
  <c r="O274" i="5"/>
  <c r="M37" i="5"/>
  <c r="L37" i="5"/>
  <c r="O37" i="5"/>
  <c r="N37" i="5"/>
  <c r="L86" i="5"/>
  <c r="M86" i="5"/>
  <c r="N86" i="5"/>
  <c r="O86" i="5"/>
  <c r="M284" i="5"/>
  <c r="L284" i="5"/>
  <c r="O284" i="5"/>
  <c r="N284" i="5"/>
  <c r="O256" i="5"/>
  <c r="M256" i="5"/>
  <c r="N256" i="5"/>
  <c r="L256" i="5"/>
  <c r="L204" i="5"/>
  <c r="O204" i="5"/>
  <c r="M204" i="5"/>
  <c r="N204" i="5"/>
  <c r="M138" i="5"/>
  <c r="O138" i="5"/>
  <c r="L138" i="5"/>
  <c r="N138" i="5"/>
  <c r="L50" i="5"/>
  <c r="N50" i="5"/>
  <c r="M50" i="5"/>
  <c r="O50" i="5"/>
  <c r="N262" i="5"/>
  <c r="O262" i="5"/>
  <c r="M262" i="5"/>
  <c r="L262" i="5"/>
  <c r="O180" i="5"/>
  <c r="M180" i="5"/>
  <c r="L180" i="5"/>
  <c r="N180" i="5"/>
  <c r="O192" i="5"/>
  <c r="M192" i="5"/>
  <c r="N192" i="5"/>
  <c r="L192" i="5"/>
  <c r="O14" i="5"/>
  <c r="L14" i="5"/>
  <c r="M14" i="5"/>
  <c r="N14" i="5"/>
  <c r="L30" i="5"/>
  <c r="M30" i="5"/>
  <c r="N30" i="5"/>
  <c r="O30" i="5"/>
  <c r="M228" i="5"/>
  <c r="N228" i="5"/>
  <c r="L228" i="5"/>
  <c r="O228" i="5"/>
  <c r="O124" i="5"/>
  <c r="L124" i="5"/>
  <c r="N124" i="5"/>
  <c r="M124" i="5"/>
  <c r="M183" i="5"/>
  <c r="L183" i="5"/>
  <c r="O183" i="5"/>
  <c r="N183" i="5"/>
  <c r="L2" i="5"/>
  <c r="N2" i="5"/>
  <c r="O2" i="5"/>
  <c r="M2" i="5"/>
  <c r="L181" i="5"/>
  <c r="O181" i="5"/>
  <c r="M181" i="5"/>
  <c r="N181" i="5"/>
  <c r="M208" i="5"/>
  <c r="L208" i="5"/>
  <c r="O208" i="5"/>
  <c r="N208" i="5"/>
  <c r="O105" i="5"/>
  <c r="M105" i="5"/>
  <c r="N105" i="5"/>
  <c r="L105" i="5"/>
  <c r="O159" i="5"/>
  <c r="M159" i="5"/>
  <c r="N159" i="5"/>
  <c r="L159" i="5"/>
  <c r="O319" i="5"/>
  <c r="N319" i="5"/>
  <c r="L319" i="5"/>
  <c r="M319" i="5"/>
  <c r="L141" i="5"/>
  <c r="O141" i="5"/>
  <c r="N141" i="5"/>
  <c r="M141" i="5"/>
  <c r="M251" i="5"/>
  <c r="L251" i="5"/>
  <c r="N251" i="5"/>
  <c r="O251" i="5"/>
  <c r="O57" i="5"/>
  <c r="M57" i="5"/>
  <c r="L57" i="5"/>
  <c r="N57" i="5"/>
  <c r="N71" i="5"/>
  <c r="O71" i="5"/>
  <c r="L71" i="5"/>
  <c r="M71" i="5"/>
  <c r="L96" i="5"/>
  <c r="N96" i="5"/>
  <c r="M96" i="5"/>
  <c r="O96" i="5"/>
  <c r="N266" i="5"/>
  <c r="O266" i="5"/>
  <c r="M266" i="5"/>
  <c r="L266" i="5"/>
  <c r="O304" i="5"/>
  <c r="N304" i="5"/>
  <c r="M304" i="5"/>
  <c r="L304" i="5"/>
  <c r="L45" i="5"/>
  <c r="O45" i="5"/>
  <c r="M45" i="5"/>
  <c r="N45" i="5"/>
  <c r="M59" i="5"/>
  <c r="O59" i="5"/>
  <c r="L59" i="5"/>
  <c r="N59" i="5"/>
  <c r="L90" i="5"/>
  <c r="N90" i="5"/>
  <c r="O90" i="5"/>
  <c r="M90" i="5"/>
  <c r="L257" i="5"/>
  <c r="N257" i="5"/>
  <c r="M257" i="5"/>
  <c r="O257" i="5"/>
  <c r="M292" i="5"/>
  <c r="L292" i="5"/>
  <c r="N292" i="5"/>
  <c r="O292" i="5"/>
  <c r="M33" i="5"/>
  <c r="O33" i="5"/>
  <c r="L33" i="5"/>
  <c r="N33" i="5"/>
  <c r="O47" i="5"/>
  <c r="M47" i="5"/>
  <c r="N47" i="5"/>
  <c r="L47" i="5"/>
  <c r="O84" i="5"/>
  <c r="L84" i="5"/>
  <c r="M84" i="5"/>
  <c r="N84" i="5"/>
  <c r="O242" i="5"/>
  <c r="M242" i="5"/>
  <c r="N242" i="5"/>
  <c r="L242" i="5"/>
  <c r="N280" i="5"/>
  <c r="M280" i="5"/>
  <c r="L280" i="5"/>
  <c r="O280" i="5"/>
  <c r="M3" i="5"/>
  <c r="L3" i="5"/>
  <c r="O3" i="5"/>
  <c r="N3" i="5"/>
  <c r="O21" i="5"/>
  <c r="L21" i="5"/>
  <c r="N21" i="5"/>
  <c r="M21" i="5"/>
  <c r="L70" i="5"/>
  <c r="M70" i="5"/>
  <c r="N70" i="5"/>
  <c r="O70" i="5"/>
  <c r="L225" i="5"/>
  <c r="N225" i="5"/>
  <c r="M225" i="5"/>
  <c r="O225" i="5"/>
  <c r="N309" i="5"/>
  <c r="L309" i="5"/>
  <c r="O309" i="5"/>
  <c r="M309" i="5"/>
  <c r="O178" i="5"/>
  <c r="M178" i="5"/>
  <c r="L178" i="5"/>
  <c r="N178" i="5"/>
  <c r="O172" i="5"/>
  <c r="M172" i="5"/>
  <c r="L172" i="5"/>
  <c r="N172" i="5"/>
  <c r="M40" i="5"/>
  <c r="O40" i="5"/>
  <c r="L40" i="5"/>
  <c r="N40" i="5"/>
  <c r="N188" i="5"/>
  <c r="O188" i="5"/>
  <c r="M188" i="5"/>
  <c r="L188" i="5"/>
  <c r="L245" i="5"/>
  <c r="O245" i="5"/>
  <c r="M245" i="5"/>
  <c r="N245" i="5"/>
  <c r="L189" i="5"/>
  <c r="N189" i="5"/>
  <c r="M189" i="5"/>
  <c r="O189" i="5"/>
  <c r="O163" i="5"/>
  <c r="N163" i="5"/>
  <c r="M163" i="5"/>
  <c r="L163" i="5"/>
  <c r="L34" i="5"/>
  <c r="N34" i="5"/>
  <c r="M34" i="5"/>
  <c r="O34" i="5"/>
  <c r="N223" i="5"/>
  <c r="O223" i="5"/>
  <c r="M223" i="5"/>
  <c r="L223" i="5"/>
  <c r="L232" i="5"/>
  <c r="O232" i="5"/>
  <c r="M232" i="5"/>
  <c r="N232" i="5"/>
  <c r="N137" i="5"/>
  <c r="O137" i="5"/>
  <c r="M137" i="5"/>
  <c r="L137" i="5"/>
  <c r="O148" i="5"/>
  <c r="L148" i="5"/>
  <c r="M148" i="5"/>
  <c r="N148" i="5"/>
  <c r="O28" i="5"/>
  <c r="L28" i="5"/>
  <c r="N28" i="5"/>
  <c r="M28" i="5"/>
  <c r="O240" i="5"/>
  <c r="M240" i="5"/>
  <c r="L240" i="5"/>
  <c r="N240" i="5"/>
  <c r="O226" i="5"/>
  <c r="M226" i="5"/>
  <c r="L226" i="5"/>
  <c r="N226" i="5"/>
  <c r="O161" i="5"/>
  <c r="L161" i="5"/>
  <c r="N161" i="5"/>
  <c r="M161" i="5"/>
  <c r="M123" i="5"/>
  <c r="O123" i="5"/>
  <c r="L123" i="5"/>
  <c r="N123" i="5"/>
  <c r="L193" i="5"/>
  <c r="N193" i="5"/>
  <c r="M193" i="5"/>
  <c r="O193" i="5"/>
  <c r="M176" i="5"/>
  <c r="L176" i="5"/>
  <c r="O176" i="5"/>
  <c r="N176" i="5"/>
  <c r="M212" i="5"/>
  <c r="L212" i="5"/>
  <c r="O212" i="5"/>
  <c r="N212" i="5"/>
  <c r="L10" i="5"/>
  <c r="N10" i="5"/>
  <c r="O10" i="5"/>
  <c r="M10" i="5"/>
  <c r="L48" i="5"/>
  <c r="N48" i="5"/>
  <c r="M48" i="5"/>
  <c r="O48" i="5"/>
  <c r="O231" i="5"/>
  <c r="L231" i="5"/>
  <c r="M231" i="5"/>
  <c r="N231" i="5"/>
  <c r="M113" i="5"/>
  <c r="L113" i="5"/>
  <c r="O113" i="5"/>
  <c r="N113" i="5"/>
  <c r="M206" i="5"/>
  <c r="L206" i="5"/>
  <c r="O206" i="5"/>
  <c r="N206" i="5"/>
  <c r="L236" i="5"/>
  <c r="O236" i="5"/>
  <c r="M236" i="5"/>
  <c r="N236" i="5"/>
  <c r="N241" i="5"/>
  <c r="O241" i="5"/>
  <c r="M241" i="5"/>
  <c r="L241" i="5"/>
  <c r="M5" i="5"/>
  <c r="L5" i="5"/>
  <c r="N5" i="5"/>
  <c r="O5" i="5"/>
  <c r="M190" i="5"/>
  <c r="L190" i="5"/>
  <c r="N190" i="5"/>
  <c r="O190" i="5"/>
  <c r="L6" i="5"/>
  <c r="M6" i="5"/>
  <c r="N6" i="5"/>
  <c r="O6" i="5"/>
  <c r="M36" i="5"/>
  <c r="L36" i="5"/>
  <c r="N36" i="5"/>
  <c r="O36" i="5"/>
  <c r="N237" i="5"/>
  <c r="M237" i="5"/>
  <c r="L237" i="5"/>
  <c r="O237" i="5"/>
  <c r="M139" i="5"/>
  <c r="O139" i="5"/>
  <c r="L139" i="5"/>
  <c r="N139" i="5"/>
  <c r="L199" i="5"/>
  <c r="M199" i="5"/>
  <c r="N199" i="5"/>
  <c r="O199" i="5"/>
  <c r="L185" i="5"/>
  <c r="M185" i="5"/>
  <c r="N185" i="5"/>
  <c r="O185" i="5"/>
  <c r="L142" i="5"/>
  <c r="M142" i="5"/>
  <c r="N142" i="5"/>
  <c r="O142" i="5"/>
  <c r="M252" i="5"/>
  <c r="L252" i="5"/>
  <c r="N252" i="5"/>
  <c r="O252" i="5"/>
  <c r="N87" i="5"/>
  <c r="O87" i="5"/>
  <c r="L87" i="5"/>
  <c r="M87" i="5"/>
  <c r="O120" i="5"/>
  <c r="M120" i="5"/>
  <c r="L120" i="5"/>
  <c r="N120" i="5"/>
  <c r="M283" i="5"/>
  <c r="N283" i="5"/>
  <c r="L283" i="5"/>
  <c r="O283" i="5"/>
  <c r="O118" i="5"/>
  <c r="L118" i="5"/>
  <c r="M118" i="5"/>
  <c r="N118" i="5"/>
  <c r="N290" i="5"/>
  <c r="M290" i="5"/>
  <c r="L290" i="5"/>
  <c r="O290" i="5"/>
  <c r="O53" i="5"/>
  <c r="L53" i="5"/>
  <c r="M53" i="5"/>
  <c r="N53" i="5"/>
  <c r="L94" i="5"/>
  <c r="M94" i="5"/>
  <c r="N94" i="5"/>
  <c r="O94" i="5"/>
  <c r="M300" i="5"/>
  <c r="L300" i="5"/>
  <c r="N300" i="5"/>
  <c r="O300" i="5"/>
  <c r="M39" i="5"/>
  <c r="O39" i="5"/>
  <c r="N39" i="5"/>
  <c r="L39" i="5"/>
  <c r="N234" i="5"/>
  <c r="O234" i="5"/>
  <c r="L234" i="5"/>
  <c r="M234" i="5"/>
  <c r="L13" i="5"/>
  <c r="O13" i="5"/>
  <c r="N13" i="5"/>
  <c r="M13" i="5"/>
  <c r="L74" i="5"/>
  <c r="N74" i="5"/>
  <c r="O74" i="5"/>
  <c r="M74" i="5"/>
  <c r="N317" i="5"/>
  <c r="M317" i="5"/>
  <c r="L317" i="5"/>
  <c r="O317" i="5"/>
  <c r="O17" i="5"/>
  <c r="L17" i="5"/>
  <c r="M17" i="5"/>
  <c r="N17" i="5"/>
  <c r="O263" i="5"/>
  <c r="L263" i="5"/>
  <c r="N263" i="5"/>
  <c r="M263" i="5"/>
  <c r="L122" i="5"/>
  <c r="N122" i="5"/>
  <c r="M122" i="5"/>
  <c r="O122" i="5"/>
  <c r="L54" i="5"/>
  <c r="M54" i="5"/>
  <c r="O54" i="5"/>
  <c r="N54" i="5"/>
  <c r="N277" i="5"/>
  <c r="L277" i="5"/>
  <c r="O277" i="5"/>
  <c r="M277" i="5"/>
  <c r="L101" i="5"/>
  <c r="M101" i="5"/>
  <c r="O101" i="5"/>
  <c r="N101" i="5"/>
  <c r="N158" i="5"/>
  <c r="O158" i="5"/>
  <c r="L158" i="5"/>
  <c r="M158" i="5"/>
  <c r="L151" i="5"/>
  <c r="M151" i="5"/>
  <c r="O151" i="5"/>
  <c r="N151" i="5"/>
  <c r="L268" i="5"/>
  <c r="O268" i="5"/>
  <c r="N268" i="5"/>
  <c r="M268" i="5"/>
  <c r="N311" i="5"/>
  <c r="M311" i="5"/>
  <c r="O311" i="5"/>
  <c r="L311" i="5"/>
  <c r="L95" i="5"/>
  <c r="N95" i="5"/>
  <c r="O95" i="5"/>
  <c r="M95" i="5"/>
  <c r="M149" i="5"/>
  <c r="O149" i="5"/>
  <c r="N149" i="5"/>
  <c r="L149" i="5"/>
  <c r="L136" i="5"/>
  <c r="N136" i="5"/>
  <c r="M136" i="5"/>
  <c r="O136" i="5"/>
  <c r="M259" i="5"/>
  <c r="L259" i="5"/>
  <c r="N259" i="5"/>
  <c r="O259" i="5"/>
  <c r="O299" i="5"/>
  <c r="L299" i="5"/>
  <c r="N299" i="5"/>
  <c r="M299" i="5"/>
  <c r="O89" i="5"/>
  <c r="M89" i="5"/>
  <c r="N89" i="5"/>
  <c r="L89" i="5"/>
  <c r="O134" i="5"/>
  <c r="L134" i="5"/>
  <c r="N134" i="5"/>
  <c r="M134" i="5"/>
  <c r="O127" i="5"/>
  <c r="L127" i="5"/>
  <c r="M127" i="5"/>
  <c r="N127" i="5"/>
  <c r="O244" i="5"/>
  <c r="M244" i="5"/>
  <c r="N244" i="5"/>
  <c r="L244" i="5"/>
  <c r="O287" i="5"/>
  <c r="N287" i="5"/>
  <c r="L287" i="5"/>
  <c r="M287" i="5"/>
  <c r="M69" i="5"/>
  <c r="O69" i="5"/>
  <c r="L69" i="5"/>
  <c r="N69" i="5"/>
  <c r="L109" i="5"/>
  <c r="O109" i="5"/>
  <c r="N109" i="5"/>
  <c r="M109" i="5"/>
  <c r="L102" i="5"/>
  <c r="M102" i="5"/>
  <c r="O102" i="5"/>
  <c r="N102" i="5"/>
  <c r="M278" i="5"/>
  <c r="L278" i="5"/>
  <c r="O278" i="5"/>
  <c r="N278" i="5"/>
  <c r="M316" i="5"/>
  <c r="L316" i="5"/>
  <c r="N316" i="5"/>
  <c r="O316" i="5"/>
  <c r="N9" i="5"/>
  <c r="O9" i="5"/>
  <c r="M9" i="5"/>
  <c r="L9" i="5"/>
  <c r="O23" i="5"/>
  <c r="M23" i="5"/>
  <c r="N23" i="5"/>
  <c r="L23" i="5"/>
  <c r="O72" i="5"/>
  <c r="M72" i="5"/>
  <c r="N72" i="5"/>
  <c r="L72" i="5"/>
  <c r="M227" i="5"/>
  <c r="L227" i="5"/>
  <c r="N227" i="5"/>
  <c r="O227" i="5"/>
  <c r="L313" i="5"/>
  <c r="N313" i="5"/>
  <c r="O313" i="5"/>
  <c r="M313" i="5"/>
  <c r="O197" i="5"/>
  <c r="N197" i="5"/>
  <c r="L197" i="5"/>
  <c r="M197" i="5"/>
  <c r="L11" i="5"/>
  <c r="O11" i="5"/>
  <c r="N11" i="5"/>
  <c r="M11" i="5"/>
  <c r="M66" i="5"/>
  <c r="O66" i="5"/>
  <c r="N66" i="5"/>
  <c r="L66" i="5"/>
  <c r="N255" i="5"/>
  <c r="O255" i="5"/>
  <c r="L255" i="5"/>
  <c r="M255" i="5"/>
  <c r="L301" i="5"/>
  <c r="O301" i="5"/>
  <c r="M301" i="5"/>
  <c r="N301" i="5"/>
  <c r="M8" i="5"/>
  <c r="O8" i="5"/>
  <c r="N8" i="5"/>
  <c r="L8" i="5"/>
  <c r="O294" i="5"/>
  <c r="M294" i="5"/>
  <c r="N294" i="5"/>
  <c r="L294" i="5"/>
  <c r="O60" i="5"/>
  <c r="L60" i="5"/>
  <c r="N60" i="5"/>
  <c r="M60" i="5"/>
  <c r="N221" i="5"/>
  <c r="L221" i="5"/>
  <c r="M221" i="5"/>
  <c r="O221" i="5"/>
  <c r="O289" i="5"/>
  <c r="L289" i="5"/>
  <c r="M289" i="5"/>
  <c r="N289" i="5"/>
  <c r="L154" i="5"/>
  <c r="N154" i="5"/>
  <c r="M154" i="5"/>
  <c r="O154" i="5"/>
  <c r="M187" i="5"/>
  <c r="L187" i="5"/>
  <c r="N187" i="5"/>
  <c r="O187" i="5"/>
  <c r="L46" i="5"/>
  <c r="M46" i="5"/>
  <c r="O46" i="5"/>
  <c r="N46" i="5"/>
  <c r="M194" i="5"/>
  <c r="L194" i="5"/>
  <c r="N194" i="5"/>
  <c r="O194" i="5"/>
  <c r="M254" i="5"/>
  <c r="L254" i="5"/>
  <c r="N254" i="5"/>
  <c r="O254" i="5"/>
  <c r="L22" i="5"/>
  <c r="M22" i="5"/>
  <c r="N22" i="5"/>
  <c r="O22" i="5"/>
  <c r="D6" i="9" l="1"/>
  <c r="E4" i="9"/>
  <c r="D5" i="9"/>
  <c r="E3" i="9"/>
  <c r="D4" i="9"/>
  <c r="E5" i="9"/>
  <c r="E6" i="9"/>
  <c r="D3" i="9"/>
</calcChain>
</file>

<file path=xl/sharedStrings.xml><?xml version="1.0" encoding="utf-8"?>
<sst xmlns="http://schemas.openxmlformats.org/spreadsheetml/2006/main" count="3553" uniqueCount="880">
  <si>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</si>
  <si>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</si>
  <si>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</si>
  <si>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</si>
  <si>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</si>
  <si>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</si>
  <si>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</si>
  <si>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</si>
  <si>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</si>
  <si>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</si>
  <si>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</si>
  <si>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</si>
  <si>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</si>
  <si>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</si>
  <si>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</si>
  <si>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</si>
  <si>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</si>
  <si>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</si>
  <si>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</si>
  <si>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</si>
  <si>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</si>
  <si>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</si>
  <si>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</si>
  <si>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</si>
  <si>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</si>
  <si>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</si>
  <si>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</si>
  <si>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</si>
  <si>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</si>
  <si>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</si>
  <si>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</si>
  <si>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</si>
  <si>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</si>
  <si>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</si>
  <si>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</si>
  <si>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</si>
  <si>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</si>
  <si>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</si>
  <si>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</si>
  <si>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</si>
  <si>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</si>
  <si>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</si>
  <si>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</si>
  <si>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</si>
  <si>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</si>
  <si>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</si>
  <si>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</si>
  <si>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</si>
  <si>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</si>
  <si>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</si>
  <si>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</si>
  <si>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</si>
  <si>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</si>
  <si>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</si>
  <si>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</si>
  <si>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</si>
  <si>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</si>
  <si>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</si>
  <si>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</si>
  <si>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</si>
  <si>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</si>
  <si>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</si>
  <si>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</si>
  <si>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</si>
  <si>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</si>
  <si>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</si>
  <si>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</si>
  <si>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</si>
  <si>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</si>
  <si>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</si>
  <si>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</si>
  <si>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</si>
  <si>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</si>
  <si>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</si>
  <si>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</si>
  <si>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</si>
  <si>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</si>
  <si>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</si>
  <si>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</si>
  <si>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</si>
  <si>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</si>
  <si>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</si>
  <si>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</si>
  <si>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</si>
  <si>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</si>
  <si>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</si>
  <si>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</si>
  <si>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</si>
  <si>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</si>
  <si>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</si>
  <si>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</si>
  <si>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</si>
  <si>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</si>
  <si>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</si>
  <si>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</si>
  <si>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</si>
  <si>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</si>
  <si>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</si>
  <si>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</si>
  <si>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</si>
  <si>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</si>
  <si>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</si>
  <si>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</si>
  <si>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</si>
  <si>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</si>
  <si>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</si>
  <si>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</si>
  <si>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</si>
  <si>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</si>
  <si>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</si>
  <si>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</si>
  <si>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</si>
  <si>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</si>
  <si>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</si>
  <si>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</si>
  <si>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</si>
  <si>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</si>
  <si>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</si>
  <si>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</si>
  <si>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</si>
  <si>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</si>
  <si>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</si>
  <si>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</si>
  <si>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</si>
  <si>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</si>
  <si>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</si>
  <si>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</si>
  <si>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</si>
  <si>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</si>
  <si>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</si>
  <si>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</si>
  <si>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</si>
  <si>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</si>
  <si>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</si>
  <si>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</si>
  <si>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</si>
  <si>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</si>
  <si>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</si>
  <si>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</si>
  <si>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</si>
  <si>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</si>
  <si>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</si>
  <si>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</si>
  <si>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</si>
  <si>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</si>
  <si>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</si>
  <si>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</si>
  <si>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</si>
  <si>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</si>
  <si>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</si>
  <si>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</si>
  <si>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</si>
  <si>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</si>
  <si>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</si>
  <si>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</si>
  <si>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</si>
  <si>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</si>
  <si>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</si>
  <si>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</si>
  <si>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</si>
  <si>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</si>
  <si>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</si>
  <si>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</si>
  <si>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</si>
  <si>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</si>
  <si>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</si>
  <si>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</si>
  <si>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</si>
  <si>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</si>
  <si>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</si>
  <si>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</si>
  <si>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</si>
  <si>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</si>
  <si>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</si>
  <si>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</si>
  <si>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</si>
  <si>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</si>
  <si>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</si>
  <si>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</si>
  <si>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</si>
  <si>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</si>
  <si>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</si>
  <si>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</si>
  <si>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</si>
  <si>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</si>
  <si>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</si>
  <si>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</si>
  <si>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</si>
  <si>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</si>
  <si>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</si>
  <si>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</si>
  <si>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</si>
  <si>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</si>
  <si>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</si>
  <si>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</si>
  <si>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</si>
  <si>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</si>
  <si>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</si>
  <si>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</si>
  <si>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</si>
  <si>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</si>
  <si>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</si>
  <si>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</si>
  <si>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</si>
  <si>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</si>
  <si>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</si>
  <si>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</si>
  <si>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</si>
  <si>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</si>
  <si>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</si>
  <si>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</si>
  <si>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</si>
  <si>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</si>
  <si>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</si>
  <si>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</si>
  <si>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</si>
  <si>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</si>
  <si>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</si>
  <si>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</si>
  <si>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</si>
  <si>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</si>
  <si>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</si>
  <si>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</si>
  <si>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</si>
  <si>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</si>
  <si>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</si>
  <si>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</si>
  <si>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</si>
  <si>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</si>
  <si>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</si>
  <si>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</si>
  <si>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</si>
  <si>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</si>
  <si>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</si>
  <si>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</si>
  <si>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</si>
  <si>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</si>
  <si>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</si>
  <si>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</si>
  <si>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</si>
  <si>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</si>
  <si>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</si>
  <si>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</si>
  <si>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</si>
  <si>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</si>
  <si>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</si>
  <si>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</si>
  <si>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</si>
  <si>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</si>
  <si>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</si>
  <si>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</si>
  <si>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</si>
  <si>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</si>
  <si>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</si>
  <si>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</si>
  <si>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</si>
  <si>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</si>
  <si>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</si>
  <si>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</si>
  <si>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</si>
  <si>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</si>
  <si>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</si>
  <si>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</si>
  <si>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</si>
  <si>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</si>
  <si>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</si>
  <si>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</si>
  <si>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</si>
  <si>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</si>
  <si>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</si>
  <si>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</si>
  <si>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</si>
  <si>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</si>
  <si>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</si>
  <si>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</si>
  <si>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</si>
  <si>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</si>
  <si>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</si>
  <si>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</si>
  <si>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</si>
  <si>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</si>
  <si>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</si>
  <si>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</si>
  <si>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</si>
  <si>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</si>
  <si>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</si>
  <si>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</si>
  <si>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</si>
  <si>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</si>
  <si>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</si>
  <si>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</si>
  <si>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</si>
  <si>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</si>
  <si>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</si>
  <si>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</si>
  <si>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</si>
  <si>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</si>
  <si>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</si>
  <si>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</si>
  <si>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</si>
  <si>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</si>
  <si>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</si>
  <si>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</si>
  <si>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</si>
  <si>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</si>
  <si>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</si>
  <si>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</si>
  <si>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</si>
  <si>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</si>
  <si>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</si>
  <si>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</si>
  <si>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</si>
  <si>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</si>
  <si>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</si>
  <si>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</si>
  <si>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</si>
  <si>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</si>
  <si>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</si>
  <si>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</si>
  <si>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</si>
  <si>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</si>
  <si>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</si>
  <si>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</si>
  <si>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</si>
  <si>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</si>
  <si>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</si>
  <si>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</si>
  <si>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</si>
  <si>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</si>
  <si>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</si>
  <si>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</si>
  <si>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</si>
  <si>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</si>
  <si>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</si>
  <si>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</si>
  <si>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</si>
  <si>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</si>
  <si>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</si>
  <si>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</si>
  <si>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</si>
  <si>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</si>
  <si>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</si>
  <si>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</si>
  <si>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</si>
  <si>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</si>
  <si>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</si>
  <si>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</si>
  <si>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</si>
  <si>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</si>
  <si>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</si>
  <si>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</si>
  <si>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</si>
  <si>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</si>
  <si>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</si>
  <si>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</si>
  <si>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</si>
  <si>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</si>
  <si>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</si>
  <si>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</si>
  <si>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</si>
  <si>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</si>
  <si>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</si>
  <si>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</si>
  <si>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</si>
  <si>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</si>
  <si>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</si>
  <si>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</si>
  <si>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</si>
  <si>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</si>
  <si>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</si>
  <si>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</si>
  <si>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</si>
  <si>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</si>
  <si>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</si>
  <si>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</si>
  <si>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</si>
  <si>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</si>
  <si>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</si>
  <si>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</si>
  <si>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</si>
  <si>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</si>
  <si>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</si>
  <si>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</si>
  <si>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</si>
  <si>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</si>
  <si>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</si>
  <si>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</si>
  <si>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</si>
  <si>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</si>
  <si>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</si>
  <si>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</si>
  <si>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</si>
  <si>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</si>
  <si>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</si>
  <si>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</si>
  <si>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</si>
  <si>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</si>
  <si>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</si>
  <si>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</si>
  <si>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</si>
  <si>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</si>
  <si>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</si>
  <si>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</si>
  <si>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</si>
  <si>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</si>
  <si>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</si>
  <si>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</si>
  <si>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</si>
  <si>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</si>
  <si>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</si>
  <si>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</si>
  <si>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</si>
  <si>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</si>
  <si>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</si>
  <si>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</si>
  <si>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</si>
  <si>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</si>
  <si>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</si>
  <si>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</si>
  <si>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</si>
  <si>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</si>
  <si>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</si>
  <si>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</si>
  <si>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</si>
  <si>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</si>
  <si>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</si>
  <si>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</si>
  <si>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</si>
  <si>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</si>
  <si>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</si>
  <si>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</si>
  <si>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</si>
  <si>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</si>
  <si>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</si>
  <si>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</si>
  <si>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</si>
  <si>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</si>
  <si>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</si>
  <si>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</si>
  <si>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</si>
  <si>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</si>
  <si>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</si>
  <si>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</si>
  <si>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</si>
  <si>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</si>
  <si>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</si>
  <si>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</si>
  <si>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</si>
  <si>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</si>
  <si>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</si>
  <si>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</si>
  <si>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</si>
  <si>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</si>
  <si>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</si>
  <si>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</si>
  <si>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</si>
  <si>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</si>
  <si>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</si>
  <si>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</si>
  <si>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</si>
  <si>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</si>
  <si>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</si>
  <si>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</si>
  <si>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</si>
  <si>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</si>
  <si>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</si>
  <si>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</si>
  <si>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</si>
  <si>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</si>
  <si>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</si>
  <si>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</si>
  <si>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</si>
  <si>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</si>
  <si>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</si>
  <si>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</si>
  <si>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</si>
  <si>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</si>
  <si>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</si>
  <si>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</si>
  <si>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</si>
  <si>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</si>
  <si>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</si>
  <si>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</si>
  <si>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</si>
  <si>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</si>
  <si>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</si>
  <si>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</si>
  <si>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</si>
  <si>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</si>
  <si>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</si>
  <si>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</si>
  <si>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</si>
  <si>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</si>
  <si>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</si>
  <si>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</si>
  <si>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</si>
  <si>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</si>
  <si>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</si>
  <si>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</si>
  <si>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</si>
  <si>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</si>
  <si>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</si>
  <si>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</si>
  <si>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</si>
  <si>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</si>
  <si>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</si>
  <si>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</si>
  <si>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</si>
  <si>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</si>
  <si>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</si>
  <si>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</si>
  <si>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</si>
  <si>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</si>
  <si>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</si>
  <si>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</si>
  <si>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</si>
  <si>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</si>
  <si>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</si>
  <si>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</si>
  <si>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</si>
  <si>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</si>
  <si>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</si>
  <si>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</si>
  <si>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</si>
  <si>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</si>
  <si>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</si>
  <si>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</si>
  <si>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</si>
  <si>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</si>
  <si>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</si>
  <si>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</si>
  <si>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</si>
  <si>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</si>
  <si>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</si>
  <si>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</si>
  <si>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</si>
  <si>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</si>
  <si>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</si>
  <si>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</si>
  <si>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</si>
  <si>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</si>
  <si>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</si>
  <si>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</si>
  <si>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</si>
  <si>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</si>
  <si>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</si>
  <si>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</si>
  <si>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</si>
  <si>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</si>
  <si>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</si>
  <si>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</si>
  <si>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</si>
  <si>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</si>
  <si>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</si>
  <si>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</si>
  <si>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</si>
  <si>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</si>
  <si>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</si>
  <si>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</si>
  <si>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</si>
  <si>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</si>
  <si>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</si>
  <si>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</si>
  <si>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</si>
  <si>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</si>
  <si>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</si>
  <si>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</si>
  <si>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</si>
  <si>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</si>
  <si>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</si>
  <si>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</si>
  <si>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</si>
  <si>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</si>
  <si>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</si>
  <si>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</si>
  <si>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</si>
  <si>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</si>
  <si>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</si>
  <si>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</si>
  <si>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</si>
  <si>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</si>
  <si>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</si>
  <si>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</si>
  <si>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</si>
  <si>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</si>
  <si>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</si>
  <si>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</si>
  <si>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</si>
  <si>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</si>
  <si>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</si>
  <si>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</si>
  <si>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</si>
  <si>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</si>
  <si>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</si>
  <si>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</si>
  <si>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</si>
  <si>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</si>
  <si>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</si>
  <si>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</si>
  <si>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</si>
  <si>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</si>
  <si>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</si>
  <si>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</si>
  <si>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</si>
  <si>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</si>
  <si>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</si>
  <si>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</si>
  <si>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</si>
  <si>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</si>
  <si>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</si>
  <si>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</si>
  <si>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</si>
  <si>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</si>
  <si>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</si>
  <si>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</si>
  <si>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</si>
  <si>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</si>
  <si>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</si>
  <si>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</si>
  <si>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</si>
  <si>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</si>
  <si>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</si>
  <si>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</si>
  <si>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</si>
  <si>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</si>
  <si>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</si>
  <si>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</si>
  <si>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</si>
  <si>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</si>
  <si>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</si>
  <si>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</si>
  <si>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</si>
  <si>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</si>
  <si>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</si>
  <si>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</si>
  <si>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</si>
  <si>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</si>
  <si>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</si>
  <si>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</si>
  <si>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</si>
  <si>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</si>
  <si>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</si>
  <si>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</si>
  <si>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</si>
  <si>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</si>
  <si>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</si>
  <si>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</si>
  <si>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</si>
  <si>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</si>
  <si>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</si>
  <si>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</si>
  <si>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</si>
  <si>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</si>
  <si>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</si>
  <si>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</si>
  <si>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</si>
  <si>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</si>
  <si>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</si>
  <si>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</si>
  <si>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</si>
  <si>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</si>
  <si>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</si>
  <si>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</si>
  <si>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</si>
  <si>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</si>
  <si>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</si>
  <si>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</si>
  <si>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</si>
  <si>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</si>
  <si>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</si>
  <si>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</si>
  <si>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</si>
  <si>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</si>
  <si>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</si>
  <si>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</si>
  <si>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</si>
  <si>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</si>
  <si>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</si>
  <si>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</si>
  <si>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</si>
  <si>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</si>
  <si>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</si>
  <si>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</si>
  <si>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</si>
  <si>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</si>
  <si>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</si>
  <si>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</si>
  <si>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</si>
  <si>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</si>
  <si>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</si>
  <si>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</si>
  <si>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</si>
  <si>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</si>
  <si>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</si>
  <si>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</si>
  <si>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</si>
  <si>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</si>
  <si>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</si>
  <si>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</si>
  <si>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</si>
  <si>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</si>
  <si>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</si>
  <si>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</si>
  <si>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</si>
  <si>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</si>
  <si>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</si>
  <si>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</si>
  <si>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</si>
  <si>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</si>
  <si>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</si>
  <si>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</si>
  <si>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</si>
  <si>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</si>
  <si>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</si>
  <si>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</si>
  <si>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</si>
  <si>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</si>
  <si>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</si>
  <si>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</si>
  <si>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</si>
  <si>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</si>
  <si>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</si>
  <si>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</si>
  <si>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</si>
  <si>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</si>
  <si>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</si>
  <si>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</si>
  <si>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</si>
  <si>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</si>
  <si>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</si>
  <si>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</si>
  <si>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</si>
  <si>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</si>
  <si>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</si>
  <si>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</si>
  <si>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</si>
  <si>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</si>
  <si>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</si>
  <si>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</si>
  <si>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</si>
  <si>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</si>
  <si>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</si>
  <si>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</si>
  <si>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</si>
  <si>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</si>
  <si>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</si>
  <si>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</si>
  <si>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</si>
  <si>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</si>
  <si>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</si>
  <si>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</si>
  <si>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</si>
  <si>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</si>
  <si>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</si>
  <si>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</si>
  <si>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</si>
  <si>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</si>
  <si>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</si>
  <si>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</si>
  <si>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</si>
  <si>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</si>
  <si>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</si>
  <si>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</si>
  <si>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</si>
  <si>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</si>
  <si>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</si>
  <si>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</si>
  <si>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</si>
  <si>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</si>
  <si>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</si>
  <si>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</si>
  <si>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</si>
  <si>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</si>
  <si>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</si>
  <si>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</si>
  <si>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</si>
  <si>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</si>
  <si>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</si>
  <si>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</si>
  <si>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</si>
  <si>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</si>
  <si>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</si>
  <si>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</si>
  <si>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</si>
  <si>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</si>
  <si>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</si>
  <si>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</si>
  <si>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</si>
  <si>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</si>
  <si>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</si>
  <si>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</si>
  <si>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</si>
  <si>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</si>
  <si>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</si>
  <si>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</si>
  <si>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</si>
  <si>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</si>
  <si>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</si>
  <si>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</si>
  <si>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</si>
  <si>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</si>
  <si>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</si>
  <si>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</si>
  <si>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</si>
  <si>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</si>
  <si>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</si>
  <si>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</si>
  <si>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</si>
  <si>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</si>
  <si>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</si>
  <si>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</si>
  <si>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</si>
  <si>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</si>
  <si>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</si>
  <si>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</si>
  <si>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</si>
  <si>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</si>
  <si>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</si>
  <si>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</si>
  <si>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</si>
  <si>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</si>
  <si>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</si>
  <si>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</si>
  <si>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</si>
  <si>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</si>
  <si>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</si>
  <si>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</si>
  <si>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</si>
  <si>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</si>
  <si>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</si>
  <si>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</si>
  <si>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</si>
  <si>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</si>
  <si>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</si>
  <si>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</si>
  <si>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</si>
  <si>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</si>
  <si>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</si>
  <si>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</si>
  <si>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</si>
  <si>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</si>
  <si>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</si>
  <si>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</si>
  <si>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</si>
  <si>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</si>
  <si>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</si>
  <si>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</si>
  <si>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</si>
  <si>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</si>
  <si>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</si>
  <si>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</si>
  <si>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</si>
  <si>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</si>
  <si>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</si>
  <si>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</si>
  <si>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</si>
  <si>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</si>
  <si>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</si>
  <si>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</si>
  <si>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</si>
  <si>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</si>
  <si>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</si>
  <si>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</si>
  <si>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</si>
  <si>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</si>
  <si>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</si>
  <si>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</si>
  <si>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</si>
  <si>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</si>
  <si>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</si>
  <si>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</si>
  <si>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</si>
  <si>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</si>
  <si>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</si>
  <si>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</si>
  <si>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</si>
  <si>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</si>
  <si>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</si>
  <si>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</si>
  <si>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ΕΤΗΣΙΟΣ ΔΕΙΚΤΗΣ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</si>
</sst>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2" fontId="0" fillId="0" borderId="4" xfId="0" quotePrefix="1" applyNumberFormat="1" applyFill="1" applyBorder="1" applyAlignment="1" applyProtection="1">
      <alignment horizontal="left" vertical="top" wrapText="1"/>
      <protection locked="0"/>
    </xf>
    <xf numFmtId="2" fontId="0" fillId="0" borderId="19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9" xfId="0" quotePrefix="1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tabSelected="1" zoomScale="70" zoomScaleNormal="70" workbookViewId="0">
      <selection activeCell="B21" sqref="B21"/>
    </sheetView>
  </sheetViews>
  <sheetFormatPr defaultColWidth="0" defaultRowHeight="15" zeroHeight="1" x14ac:dyDescent="0.25"/>
  <cols>
    <col min="1" max="1" width="41" style="124" customWidth="1"/>
    <col min="2" max="2" width="17.85546875" style="124" customWidth="1"/>
    <col min="3" max="3" width="58.7109375" style="124" customWidth="1"/>
    <col min="4" max="4" width="84.140625" style="124" hidden="1" customWidth="1"/>
    <col min="5" max="16384" width="9.140625" style="124" hidden="1"/>
  </cols>
  <sheetData>
    <row r="1" spans="1:3" x14ac:dyDescent="0.25">
      <c r="A1" s="170"/>
      <c r="B1" s="170"/>
      <c r="C1" s="10" t="s">
        <v>27</v>
      </c>
    </row>
    <row r="2" spans="1:3" ht="22.5" customHeight="1" x14ac:dyDescent="0.25">
      <c r="A2" s="10" t="s">
        <v>27</v>
      </c>
      <c r="B2" s="10"/>
      <c r="C2" s="60" t="s">
        <v>876</v>
      </c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2" t="str">
        <f>IF(C2="",TEXT(C3,),C2)</f>
        <v>OTE</v>
      </c>
    </row>
    <row r="5" spans="1:3" ht="22.5" customHeight="1" x14ac:dyDescent="0.25">
      <c r="A5" s="10" t="s">
        <v>0</v>
      </c>
      <c r="B5" s="10"/>
      <c r="C5" s="60"/>
    </row>
    <row r="6" spans="1:3" ht="22.5" customHeight="1" x14ac:dyDescent="0.25">
      <c r="A6" s="10" t="s">
        <v>1</v>
      </c>
      <c r="B6" s="10"/>
      <c r="C6" s="61">
        <v>2020</v>
      </c>
    </row>
    <row r="7" spans="1:3" ht="22.5" customHeight="1" x14ac:dyDescent="0.25">
      <c r="A7" s="10" t="s">
        <v>445</v>
      </c>
      <c r="B7" s="10"/>
      <c r="C7" s="62">
        <v>43831</v>
      </c>
    </row>
    <row r="8" spans="1:3" ht="22.5" customHeight="1" x14ac:dyDescent="0.25">
      <c r="A8" s="10" t="s">
        <v>446</v>
      </c>
      <c r="B8" s="10"/>
      <c r="C8" s="62">
        <v>44196</v>
      </c>
    </row>
    <row r="9" spans="1:3" ht="67.5" customHeight="1" x14ac:dyDescent="0.25">
      <c r="A9" s="10" t="s">
        <v>443</v>
      </c>
      <c r="B9" s="10"/>
      <c r="C9" s="45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444</v>
      </c>
      <c r="B10" s="10"/>
      <c r="C10" s="113" t="str">
        <f>IF(LEN(ΔΗΜΟΣ!O326)&gt;2,LEFT(ΔΗΜΟΣ!O326,LEN(ΔΗΜΟΣ!O326)-2),"")</f>
        <v/>
      </c>
    </row>
    <row r="11" spans="1:3" ht="67.5" customHeight="1" x14ac:dyDescent="0.25">
      <c r="A11" s="10" t="s">
        <v>419</v>
      </c>
      <c r="B11" s="10"/>
      <c r="C11" s="63"/>
    </row>
    <row r="12" spans="1:3" x14ac:dyDescent="0.25"/>
    <row r="13" spans="1:3" ht="15.75" thickBot="1" x14ac:dyDescent="0.3"/>
    <row r="14" spans="1:3" ht="31.5" customHeight="1" thickBot="1" x14ac:dyDescent="0.3">
      <c r="A14" s="22" t="s">
        <v>452</v>
      </c>
      <c r="B14" s="36"/>
      <c r="C14" s="12" t="str">
        <f>IF(OR(C5="",C2="",C6="",C7="",C8=""),"ΥΠΑΡΧΟΥΝ ΛΑΘΗ","ΤΑ ΣΤΟΙΧΕΙΑ ΕΊΝΑΙ ΟΡΘΑ")</f>
        <v>ΥΠΑΡΧΟΥΝ ΛΑΘΗ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9.5" thickBot="1" x14ac:dyDescent="0.3">
      <c r="A16" s="22" t="s">
        <v>464</v>
      </c>
      <c r="B16" s="64" t="s">
        <v>418</v>
      </c>
      <c r="C16" s="12" t="str">
        <f>IF(OR(B16="ΟΧΙ",COUNTIF('F01'!L:L,"ΣΦΑΛΜΑ")=0),"","ΥΠΑΡΧΟΥΝ ΛΑΘΗ")</f>
        <v/>
      </c>
    </row>
    <row r="17" spans="1:3" ht="19.5" thickBot="1" x14ac:dyDescent="0.3">
      <c r="A17" s="22" t="s">
        <v>465</v>
      </c>
      <c r="B17" s="64" t="s">
        <v>417</v>
      </c>
      <c r="C17" s="12" t="str">
        <f>IF(OR(B17="ΟΧΙ",COUNTIF('F02'!J:J,"ΣΦΑΛΜΑ")=0),"","ΥΠΑΡΧΟΥΝ ΛΑΘΗ")</f>
        <v/>
      </c>
    </row>
    <row r="18" spans="1:3" ht="19.5" thickBot="1" x14ac:dyDescent="0.3">
      <c r="A18" s="22" t="s">
        <v>466</v>
      </c>
      <c r="B18" s="64" t="s">
        <v>418</v>
      </c>
      <c r="C18" s="12" t="str">
        <f>IF(OR(B18="ΟΧΙ",COUNTIF('F03'!O:O,"ΣΦΑΛΜΑ")=0),"","ΥΠΑΡΧΟΥΝ ΛΑΘΗ")</f>
        <v/>
      </c>
    </row>
    <row r="19" spans="1:3" ht="19.5" thickBot="1" x14ac:dyDescent="0.3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9.5" thickBot="1" x14ac:dyDescent="0.3">
      <c r="A20" s="22" t="s">
        <v>468</v>
      </c>
      <c r="B20" s="64" t="s">
        <v>418</v>
      </c>
      <c r="C20" s="12" t="str">
        <f>IF(OR(B20="ΟΧΙ",COUNTIF('F05'!N:N,"ΣΦΑΛΜΑ")=0),"","ΥΠΑΡΧΟΥΝ ΛΑΘΗ")</f>
        <v/>
      </c>
    </row>
    <row r="21" spans="1:3" ht="19.5" thickBot="1" x14ac:dyDescent="0.3">
      <c r="A21" s="22" t="s">
        <v>469</v>
      </c>
      <c r="B21" s="64" t="s">
        <v>418</v>
      </c>
      <c r="C21" s="12" t="str">
        <f>IF(OR(B21="ΟΧΙ",COUNTIF('F06'!R:R,"ΣΦΑΛΜΑ")=0),"","ΥΠΑΡΧΟΥΝ ΛΑΘΗ")</f>
        <v/>
      </c>
    </row>
    <row r="22" spans="1:3" x14ac:dyDescent="0.25">
      <c r="A22" s="200" t="s">
        <v>878</v>
      </c>
      <c r="B22" s="199"/>
      <c r="C22" s="199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9" priority="25" operator="equal">
      <formula>"ΤΑ ΣΤΟΙΧΕΙΑ ΕΊΝΑΙ ΟΡΘΑ"</formula>
    </cfRule>
    <cfRule type="cellIs" dxfId="28" priority="26" operator="equal">
      <formula>"ΥΠΑΡΧΟΥΝ ΛΑΘΗ"</formula>
    </cfRule>
  </conditionalFormatting>
  <conditionalFormatting sqref="C15">
    <cfRule type="cellIs" dxfId="27" priority="23" operator="equal">
      <formula>"ΤΑ ΣΤΟΙΧΕΙΑ ΕΙΝΑΙ ΟΡΘΑ"</formula>
    </cfRule>
    <cfRule type="cellIs" dxfId="26" priority="24" operator="equal">
      <formula>"ΥΠΑΡΧΟΥΝ ΛΑΘΗ"</formula>
    </cfRule>
  </conditionalFormatting>
  <conditionalFormatting sqref="C16">
    <cfRule type="cellIs" dxfId="25" priority="21" operator="equal">
      <formula>"ΤΑ ΣΤΟΙΧΕΙΑ ΕΙΝΑΙ ΟΡΘΑ"</formula>
    </cfRule>
    <cfRule type="cellIs" dxfId="24" priority="22" operator="equal">
      <formula>"ΥΠΑΡΧΟΥΝ ΛΑΘΗ"</formula>
    </cfRule>
  </conditionalFormatting>
  <conditionalFormatting sqref="C17">
    <cfRule type="cellIs" dxfId="23" priority="19" operator="equal">
      <formula>"ΤΑ ΣΤΟΙΧΕΙΑ ΕΙΝΑΙ ΟΡΘΑ"</formula>
    </cfRule>
    <cfRule type="cellIs" dxfId="22" priority="20" operator="equal">
      <formula>"ΥΠΑΡΧΟΥΝ ΛΑΘΗ"</formula>
    </cfRule>
  </conditionalFormatting>
  <conditionalFormatting sqref="C18">
    <cfRule type="cellIs" dxfId="21" priority="17" operator="equal">
      <formula>"ΤΑ ΣΤΟΙΧΕΙΑ ΕΙΝΑΙ ΟΡΘΑ"</formula>
    </cfRule>
    <cfRule type="cellIs" dxfId="20" priority="18" operator="equal">
      <formula>"ΥΠΑΡΧΟΥΝ ΛΑΘΗ"</formula>
    </cfRule>
  </conditionalFormatting>
  <conditionalFormatting sqref="C19">
    <cfRule type="cellIs" dxfId="19" priority="5" operator="equal">
      <formula>"ΤΑ ΣΤΟΙΧΕΙΑ ΕΙΝΑΙ ΟΡΘΑ"</formula>
    </cfRule>
    <cfRule type="cellIs" dxfId="18" priority="6" operator="equal">
      <formula>"ΥΠΑΡΧΟΥΝ ΛΑΘΗ"</formula>
    </cfRule>
  </conditionalFormatting>
  <conditionalFormatting sqref="C20">
    <cfRule type="cellIs" dxfId="17" priority="3" operator="equal">
      <formula>"ΤΑ ΣΤΟΙΧΕΙΑ ΕΙΝΑΙ ΟΡΘΑ"</formula>
    </cfRule>
    <cfRule type="cellIs" dxfId="16" priority="4" operator="equal">
      <formula>"ΥΠΑΡΧΟΥΝ ΛΑΘΗ"</formula>
    </cfRule>
  </conditionalFormatting>
  <conditionalFormatting sqref="C21">
    <cfRule type="cellIs" dxfId="15" priority="1" operator="equal">
      <formula>"ΤΑ ΣΤΟΙΧΕΙΑ ΕΙΝΑΙ ΟΡΘΑ"</formula>
    </cfRule>
    <cfRule type="cellIs" dxfId="14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zoomScale="70" zoomScaleNormal="70" workbookViewId="0">
      <selection activeCell="B14" sqref="B14"/>
    </sheetView>
  </sheetViews>
  <sheetFormatPr defaultColWidth="9.140625" defaultRowHeight="15" x14ac:dyDescent="0.25"/>
  <cols>
    <col min="1" max="1" width="39.7109375" style="124" customWidth="1"/>
    <col min="2" max="2" width="20" style="124" customWidth="1"/>
    <col min="3" max="5" width="37.140625" style="124" hidden="1" customWidth="1"/>
    <col min="6" max="6" width="37.140625" style="124" customWidth="1"/>
    <col min="7" max="9" width="9.140625" style="124"/>
    <col min="10" max="14" width="37.140625" style="124" customWidth="1"/>
    <col min="15" max="16384" width="9.140625" style="124"/>
  </cols>
  <sheetData>
    <row r="1" spans="1:5" ht="15.75" thickBot="1" x14ac:dyDescent="0.3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.75" thickTop="1" x14ac:dyDescent="0.25">
      <c r="A2" s="19" t="s">
        <v>37</v>
      </c>
      <c r="B2" s="66" t="s">
        <v>34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20" t="s">
        <v>38</v>
      </c>
      <c r="B3" s="66" t="s">
        <v>34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20" t="s">
        <v>402</v>
      </c>
      <c r="B4" s="66" t="s">
        <v>34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20" t="s">
        <v>403</v>
      </c>
      <c r="B5" s="66" t="s">
        <v>34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20" t="s">
        <v>404</v>
      </c>
      <c r="B6" s="66" t="s">
        <v>34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20" t="s">
        <v>405</v>
      </c>
      <c r="B7" s="66" t="s">
        <v>34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20" t="s">
        <v>406</v>
      </c>
      <c r="B8" s="66" t="s">
        <v>34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20" t="s">
        <v>407</v>
      </c>
      <c r="B9" s="66" t="s">
        <v>34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20" t="s">
        <v>408</v>
      </c>
      <c r="B10" s="66" t="s">
        <v>34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20" t="s">
        <v>409</v>
      </c>
      <c r="B11" s="66" t="s">
        <v>34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20" t="s">
        <v>410</v>
      </c>
      <c r="B12" s="66" t="s">
        <v>34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20" t="s">
        <v>411</v>
      </c>
      <c r="B13" s="66" t="s">
        <v>34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1" t="s">
        <v>412</v>
      </c>
      <c r="B14" s="66" t="s">
        <v>34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24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24" t="str">
        <f>CONCATENATE(D2,D3,D4,D5,D6,D7,D8,D9,D10,D11,D12,D13,D14)</f>
        <v/>
      </c>
      <c r="E15" s="124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2" zoomScale="70" zoomScaleNormal="70" workbookViewId="0">
      <selection activeCell="M2" sqref="M2: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5" bestFit="1" customWidth="1"/>
    <col min="12" max="12" width="36.7109375" style="75" bestFit="1" customWidth="1"/>
    <col min="13" max="13" width="16.7109375" style="75" customWidth="1"/>
    <col min="14" max="14" width="36" hidden="1" customWidth="1"/>
    <col min="15" max="15" width="32.85546875" hidden="1" customWidth="1"/>
    <col min="16" max="16384" width="9.140625" style="75" hidden="1"/>
  </cols>
  <sheetData>
    <row r="1" spans="1:15" ht="15.75" thickBot="1" x14ac:dyDescent="0.3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.75" thickTop="1" x14ac:dyDescent="0.25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5" t="s">
        <v>418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5" t="s">
        <v>418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5" t="s">
        <v>418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5" t="s">
        <v>418</v>
      </c>
      <c r="N5" t="str">
        <f t="shared" si="5"/>
        <v/>
      </c>
      <c r="O5" t="str">
        <f t="shared" si="6"/>
        <v/>
      </c>
    </row>
    <row r="6" spans="1:15" x14ac:dyDescent="0.25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5" t="s">
        <v>418</v>
      </c>
      <c r="N6" t="str">
        <f t="shared" si="5"/>
        <v/>
      </c>
      <c r="O6" t="str">
        <f t="shared" si="6"/>
        <v/>
      </c>
    </row>
    <row r="7" spans="1:15" x14ac:dyDescent="0.25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5" t="s">
        <v>418</v>
      </c>
      <c r="N7" t="str">
        <f t="shared" si="5"/>
        <v/>
      </c>
      <c r="O7" t="str">
        <f t="shared" si="6"/>
        <v/>
      </c>
    </row>
    <row r="8" spans="1:15" x14ac:dyDescent="0.25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5" t="s">
        <v>418</v>
      </c>
      <c r="N8" t="str">
        <f t="shared" si="5"/>
        <v/>
      </c>
      <c r="O8" t="str">
        <f t="shared" si="6"/>
        <v/>
      </c>
    </row>
    <row r="9" spans="1:15" x14ac:dyDescent="0.25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5" t="s">
        <v>418</v>
      </c>
      <c r="N9" t="str">
        <f t="shared" si="5"/>
        <v/>
      </c>
      <c r="O9" t="str">
        <f t="shared" si="6"/>
        <v/>
      </c>
    </row>
    <row r="10" spans="1:15" x14ac:dyDescent="0.25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5" t="s">
        <v>418</v>
      </c>
      <c r="N10" t="str">
        <f t="shared" si="5"/>
        <v/>
      </c>
      <c r="O10" t="str">
        <f t="shared" si="6"/>
        <v/>
      </c>
    </row>
    <row r="11" spans="1:15" x14ac:dyDescent="0.25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5" t="s">
        <v>418</v>
      </c>
      <c r="N11" t="str">
        <f t="shared" si="5"/>
        <v/>
      </c>
      <c r="O11" t="str">
        <f t="shared" si="6"/>
        <v/>
      </c>
    </row>
    <row r="12" spans="1:15" x14ac:dyDescent="0.25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5" t="s">
        <v>418</v>
      </c>
      <c r="N12" t="str">
        <f t="shared" si="5"/>
        <v/>
      </c>
      <c r="O12" t="str">
        <f t="shared" si="6"/>
        <v/>
      </c>
    </row>
    <row r="13" spans="1:15" x14ac:dyDescent="0.25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5" t="s">
        <v>418</v>
      </c>
      <c r="N13" t="str">
        <f t="shared" si="5"/>
        <v/>
      </c>
      <c r="O13" t="str">
        <f t="shared" si="6"/>
        <v/>
      </c>
    </row>
    <row r="14" spans="1:15" x14ac:dyDescent="0.25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5" t="s">
        <v>418</v>
      </c>
      <c r="N14" t="str">
        <f t="shared" si="5"/>
        <v/>
      </c>
      <c r="O14" t="str">
        <f t="shared" si="6"/>
        <v/>
      </c>
    </row>
    <row r="15" spans="1:15" x14ac:dyDescent="0.25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5" t="s">
        <v>418</v>
      </c>
      <c r="N15" t="str">
        <f t="shared" si="5"/>
        <v/>
      </c>
      <c r="O15" t="str">
        <f t="shared" si="6"/>
        <v/>
      </c>
    </row>
    <row r="16" spans="1:15" x14ac:dyDescent="0.25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5" t="s">
        <v>418</v>
      </c>
      <c r="N16" t="str">
        <f t="shared" si="5"/>
        <v/>
      </c>
      <c r="O16" t="str">
        <f t="shared" si="6"/>
        <v/>
      </c>
    </row>
    <row r="17" spans="1:15" x14ac:dyDescent="0.25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5" t="s">
        <v>418</v>
      </c>
      <c r="N17" t="str">
        <f t="shared" si="5"/>
        <v/>
      </c>
      <c r="O17" t="str">
        <f t="shared" si="6"/>
        <v/>
      </c>
    </row>
    <row r="18" spans="1:15" x14ac:dyDescent="0.25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5" t="s">
        <v>418</v>
      </c>
      <c r="N18" t="str">
        <f t="shared" si="5"/>
        <v/>
      </c>
      <c r="O18" t="str">
        <f t="shared" si="6"/>
        <v/>
      </c>
    </row>
    <row r="19" spans="1:15" x14ac:dyDescent="0.25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5" t="s">
        <v>418</v>
      </c>
      <c r="N19" t="str">
        <f t="shared" si="5"/>
        <v/>
      </c>
      <c r="O19" t="str">
        <f t="shared" si="6"/>
        <v/>
      </c>
    </row>
    <row r="20" spans="1:15" x14ac:dyDescent="0.25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5" t="s">
        <v>418</v>
      </c>
      <c r="N20" t="str">
        <f t="shared" si="5"/>
        <v/>
      </c>
      <c r="O20" t="str">
        <f t="shared" si="6"/>
        <v/>
      </c>
    </row>
    <row r="21" spans="1:15" x14ac:dyDescent="0.25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5" t="s">
        <v>418</v>
      </c>
      <c r="N21" t="str">
        <f t="shared" si="5"/>
        <v/>
      </c>
      <c r="O21" t="str">
        <f t="shared" si="6"/>
        <v/>
      </c>
    </row>
    <row r="22" spans="1:15" x14ac:dyDescent="0.25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5" t="s">
        <v>418</v>
      </c>
      <c r="N22" t="str">
        <f t="shared" si="5"/>
        <v/>
      </c>
      <c r="O22" t="str">
        <f t="shared" si="6"/>
        <v/>
      </c>
    </row>
    <row r="23" spans="1:15" x14ac:dyDescent="0.25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5" t="s">
        <v>418</v>
      </c>
      <c r="N23" t="str">
        <f t="shared" si="5"/>
        <v/>
      </c>
      <c r="O23" t="str">
        <f t="shared" si="6"/>
        <v/>
      </c>
    </row>
    <row r="24" spans="1:15" x14ac:dyDescent="0.25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5" t="s">
        <v>418</v>
      </c>
      <c r="N24" t="str">
        <f t="shared" si="5"/>
        <v/>
      </c>
      <c r="O24" t="str">
        <f t="shared" si="6"/>
        <v/>
      </c>
    </row>
    <row r="25" spans="1:15" x14ac:dyDescent="0.25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5" t="s">
        <v>418</v>
      </c>
      <c r="N25" t="str">
        <f t="shared" si="5"/>
        <v/>
      </c>
      <c r="O25" t="str">
        <f t="shared" si="6"/>
        <v/>
      </c>
    </row>
    <row r="26" spans="1:15" x14ac:dyDescent="0.25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5" t="s">
        <v>418</v>
      </c>
      <c r="N26" t="str">
        <f t="shared" si="5"/>
        <v/>
      </c>
      <c r="O26" t="str">
        <f t="shared" si="6"/>
        <v/>
      </c>
    </row>
    <row r="27" spans="1:15" x14ac:dyDescent="0.25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5" t="s">
        <v>418</v>
      </c>
      <c r="N27" t="str">
        <f t="shared" si="5"/>
        <v/>
      </c>
      <c r="O27" t="str">
        <f t="shared" si="6"/>
        <v/>
      </c>
    </row>
    <row r="28" spans="1:15" x14ac:dyDescent="0.25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5" t="s">
        <v>418</v>
      </c>
      <c r="N28" t="str">
        <f t="shared" si="5"/>
        <v/>
      </c>
      <c r="O28" t="str">
        <f t="shared" si="6"/>
        <v/>
      </c>
    </row>
    <row r="29" spans="1:15" x14ac:dyDescent="0.25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5" t="s">
        <v>418</v>
      </c>
      <c r="N29" t="str">
        <f t="shared" si="5"/>
        <v/>
      </c>
      <c r="O29" t="str">
        <f t="shared" si="6"/>
        <v/>
      </c>
    </row>
    <row r="30" spans="1:15" x14ac:dyDescent="0.25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5" t="s">
        <v>418</v>
      </c>
      <c r="N30" t="str">
        <f t="shared" si="5"/>
        <v/>
      </c>
      <c r="O30" t="str">
        <f t="shared" si="6"/>
        <v/>
      </c>
    </row>
    <row r="31" spans="1:15" x14ac:dyDescent="0.25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5" t="s">
        <v>418</v>
      </c>
      <c r="N31" t="str">
        <f t="shared" si="5"/>
        <v/>
      </c>
      <c r="O31" t="str">
        <f t="shared" si="6"/>
        <v/>
      </c>
    </row>
    <row r="32" spans="1:15" x14ac:dyDescent="0.25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5" t="s">
        <v>418</v>
      </c>
      <c r="N32" t="str">
        <f t="shared" si="5"/>
        <v/>
      </c>
      <c r="O32" t="str">
        <f t="shared" si="6"/>
        <v/>
      </c>
    </row>
    <row r="33" spans="1:15" x14ac:dyDescent="0.25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5" t="s">
        <v>418</v>
      </c>
      <c r="N33" t="str">
        <f t="shared" si="5"/>
        <v/>
      </c>
      <c r="O33" t="str">
        <f t="shared" si="6"/>
        <v/>
      </c>
    </row>
    <row r="34" spans="1:15" x14ac:dyDescent="0.25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5" t="s">
        <v>418</v>
      </c>
      <c r="N34" t="str">
        <f t="shared" si="5"/>
        <v/>
      </c>
      <c r="O34" t="str">
        <f t="shared" si="6"/>
        <v/>
      </c>
    </row>
    <row r="35" spans="1:15" x14ac:dyDescent="0.25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5" t="s">
        <v>418</v>
      </c>
      <c r="N35" t="str">
        <f t="shared" si="5"/>
        <v/>
      </c>
      <c r="O35" t="str">
        <f t="shared" si="6"/>
        <v/>
      </c>
    </row>
    <row r="36" spans="1:15" x14ac:dyDescent="0.25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5" t="s">
        <v>418</v>
      </c>
      <c r="N36" t="str">
        <f t="shared" si="5"/>
        <v/>
      </c>
      <c r="O36" t="str">
        <f t="shared" si="6"/>
        <v/>
      </c>
    </row>
    <row r="37" spans="1:15" x14ac:dyDescent="0.25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5" t="s">
        <v>418</v>
      </c>
      <c r="N37" t="str">
        <f t="shared" si="5"/>
        <v/>
      </c>
      <c r="O37" t="str">
        <f t="shared" si="6"/>
        <v/>
      </c>
    </row>
    <row r="38" spans="1:15" x14ac:dyDescent="0.25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5" t="s">
        <v>418</v>
      </c>
      <c r="N38" t="str">
        <f t="shared" si="5"/>
        <v/>
      </c>
      <c r="O38" t="str">
        <f t="shared" si="6"/>
        <v/>
      </c>
    </row>
    <row r="39" spans="1:15" x14ac:dyDescent="0.25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5" t="s">
        <v>418</v>
      </c>
      <c r="N39" t="str">
        <f t="shared" si="5"/>
        <v/>
      </c>
      <c r="O39" t="str">
        <f t="shared" si="6"/>
        <v/>
      </c>
    </row>
    <row r="40" spans="1:15" x14ac:dyDescent="0.25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5" t="s">
        <v>418</v>
      </c>
      <c r="N40" t="str">
        <f t="shared" si="5"/>
        <v/>
      </c>
      <c r="O40" t="str">
        <f t="shared" si="6"/>
        <v/>
      </c>
    </row>
    <row r="41" spans="1:15" x14ac:dyDescent="0.25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5" t="s">
        <v>418</v>
      </c>
      <c r="N41" t="str">
        <f t="shared" si="5"/>
        <v/>
      </c>
      <c r="O41" t="str">
        <f t="shared" si="6"/>
        <v/>
      </c>
    </row>
    <row r="42" spans="1:15" x14ac:dyDescent="0.25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5" t="s">
        <v>418</v>
      </c>
      <c r="N42" t="str">
        <f t="shared" si="5"/>
        <v/>
      </c>
      <c r="O42" t="str">
        <f t="shared" si="6"/>
        <v/>
      </c>
    </row>
    <row r="43" spans="1:15" x14ac:dyDescent="0.25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5" t="s">
        <v>418</v>
      </c>
      <c r="N43" t="str">
        <f t="shared" si="5"/>
        <v/>
      </c>
      <c r="O43" t="str">
        <f t="shared" si="6"/>
        <v/>
      </c>
    </row>
    <row r="44" spans="1:15" x14ac:dyDescent="0.25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5" t="s">
        <v>418</v>
      </c>
      <c r="N44" t="str">
        <f t="shared" si="5"/>
        <v/>
      </c>
      <c r="O44" t="str">
        <f t="shared" si="6"/>
        <v/>
      </c>
    </row>
    <row r="45" spans="1:15" x14ac:dyDescent="0.25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5" t="s">
        <v>418</v>
      </c>
      <c r="N45" t="str">
        <f t="shared" si="5"/>
        <v/>
      </c>
      <c r="O45" t="str">
        <f t="shared" si="6"/>
        <v/>
      </c>
    </row>
    <row r="46" spans="1:15" x14ac:dyDescent="0.25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5" t="s">
        <v>418</v>
      </c>
      <c r="N46" t="str">
        <f t="shared" si="5"/>
        <v/>
      </c>
      <c r="O46" t="str">
        <f t="shared" si="6"/>
        <v/>
      </c>
    </row>
    <row r="47" spans="1:15" x14ac:dyDescent="0.25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5" t="s">
        <v>418</v>
      </c>
      <c r="N47" t="str">
        <f t="shared" si="5"/>
        <v/>
      </c>
      <c r="O47" t="str">
        <f t="shared" si="6"/>
        <v/>
      </c>
    </row>
    <row r="48" spans="1:15" x14ac:dyDescent="0.25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5" t="s">
        <v>418</v>
      </c>
      <c r="N48" t="str">
        <f t="shared" si="5"/>
        <v/>
      </c>
      <c r="O48" t="str">
        <f t="shared" si="6"/>
        <v/>
      </c>
    </row>
    <row r="49" spans="1:15" x14ac:dyDescent="0.25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5" t="s">
        <v>418</v>
      </c>
      <c r="N49" t="str">
        <f t="shared" si="5"/>
        <v/>
      </c>
      <c r="O49" t="str">
        <f t="shared" si="6"/>
        <v/>
      </c>
    </row>
    <row r="50" spans="1:15" x14ac:dyDescent="0.25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5" t="s">
        <v>418</v>
      </c>
      <c r="N50" t="str">
        <f t="shared" si="5"/>
        <v/>
      </c>
      <c r="O50" t="str">
        <f t="shared" si="6"/>
        <v/>
      </c>
    </row>
    <row r="51" spans="1:15" x14ac:dyDescent="0.25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5" t="s">
        <v>418</v>
      </c>
      <c r="N51" t="str">
        <f t="shared" si="5"/>
        <v/>
      </c>
      <c r="O51" t="str">
        <f t="shared" si="6"/>
        <v/>
      </c>
    </row>
    <row r="52" spans="1:15" x14ac:dyDescent="0.25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5" t="s">
        <v>418</v>
      </c>
      <c r="N52" t="str">
        <f t="shared" si="5"/>
        <v/>
      </c>
      <c r="O52" t="str">
        <f t="shared" si="6"/>
        <v/>
      </c>
    </row>
    <row r="53" spans="1:15" x14ac:dyDescent="0.25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5" t="s">
        <v>418</v>
      </c>
      <c r="N53" t="str">
        <f t="shared" si="5"/>
        <v/>
      </c>
      <c r="O53" t="str">
        <f t="shared" si="6"/>
        <v/>
      </c>
    </row>
    <row r="54" spans="1:15" x14ac:dyDescent="0.25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5" t="s">
        <v>418</v>
      </c>
      <c r="N54" t="str">
        <f t="shared" si="5"/>
        <v/>
      </c>
      <c r="O54" t="str">
        <f t="shared" si="6"/>
        <v/>
      </c>
    </row>
    <row r="55" spans="1:15" x14ac:dyDescent="0.25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5" t="s">
        <v>418</v>
      </c>
      <c r="N55" t="str">
        <f t="shared" si="5"/>
        <v/>
      </c>
      <c r="O55" t="str">
        <f t="shared" si="6"/>
        <v/>
      </c>
    </row>
    <row r="56" spans="1:15" x14ac:dyDescent="0.25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5" t="s">
        <v>418</v>
      </c>
      <c r="N56" t="str">
        <f t="shared" si="5"/>
        <v/>
      </c>
      <c r="O56" t="str">
        <f t="shared" si="6"/>
        <v/>
      </c>
    </row>
    <row r="57" spans="1:15" x14ac:dyDescent="0.25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5" t="s">
        <v>418</v>
      </c>
      <c r="N57" t="str">
        <f t="shared" si="5"/>
        <v/>
      </c>
      <c r="O57" t="str">
        <f t="shared" si="6"/>
        <v/>
      </c>
    </row>
    <row r="58" spans="1:15" x14ac:dyDescent="0.25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5" t="s">
        <v>418</v>
      </c>
      <c r="N58" t="str">
        <f t="shared" si="5"/>
        <v/>
      </c>
      <c r="O58" t="str">
        <f t="shared" si="6"/>
        <v/>
      </c>
    </row>
    <row r="59" spans="1:15" x14ac:dyDescent="0.25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5" t="s">
        <v>418</v>
      </c>
      <c r="N59" t="str">
        <f t="shared" si="5"/>
        <v/>
      </c>
      <c r="O59" t="str">
        <f t="shared" si="6"/>
        <v/>
      </c>
    </row>
    <row r="60" spans="1:15" x14ac:dyDescent="0.25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5" t="s">
        <v>418</v>
      </c>
      <c r="N60" t="str">
        <f t="shared" si="5"/>
        <v/>
      </c>
      <c r="O60" t="str">
        <f t="shared" si="6"/>
        <v/>
      </c>
    </row>
    <row r="61" spans="1:15" x14ac:dyDescent="0.25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5" t="s">
        <v>418</v>
      </c>
      <c r="N61" t="str">
        <f t="shared" si="5"/>
        <v/>
      </c>
      <c r="O61" t="str">
        <f t="shared" si="6"/>
        <v/>
      </c>
    </row>
    <row r="62" spans="1:15" x14ac:dyDescent="0.25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5" t="s">
        <v>418</v>
      </c>
      <c r="N62" t="str">
        <f t="shared" si="5"/>
        <v/>
      </c>
      <c r="O62" t="str">
        <f t="shared" si="6"/>
        <v/>
      </c>
    </row>
    <row r="63" spans="1:15" x14ac:dyDescent="0.25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5" t="s">
        <v>418</v>
      </c>
      <c r="N63" t="str">
        <f t="shared" si="5"/>
        <v/>
      </c>
      <c r="O63" t="str">
        <f t="shared" si="6"/>
        <v/>
      </c>
    </row>
    <row r="64" spans="1:15" x14ac:dyDescent="0.25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5" t="s">
        <v>418</v>
      </c>
      <c r="N64" t="str">
        <f t="shared" si="5"/>
        <v/>
      </c>
      <c r="O64" t="str">
        <f t="shared" si="6"/>
        <v/>
      </c>
    </row>
    <row r="65" spans="1:15" x14ac:dyDescent="0.25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5" t="s">
        <v>418</v>
      </c>
      <c r="N65" t="str">
        <f t="shared" si="5"/>
        <v/>
      </c>
      <c r="O65" t="str">
        <f t="shared" si="6"/>
        <v/>
      </c>
    </row>
    <row r="66" spans="1:15" x14ac:dyDescent="0.25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5" t="s">
        <v>418</v>
      </c>
      <c r="N66" t="str">
        <f t="shared" si="5"/>
        <v/>
      </c>
      <c r="O66" t="str">
        <f t="shared" si="6"/>
        <v/>
      </c>
    </row>
    <row r="67" spans="1:15" x14ac:dyDescent="0.25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5" t="s">
        <v>418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5" t="s">
        <v>418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5" t="s">
        <v>418</v>
      </c>
      <c r="N69" t="str">
        <f t="shared" si="12"/>
        <v/>
      </c>
      <c r="O69" t="str">
        <f t="shared" si="13"/>
        <v/>
      </c>
    </row>
    <row r="70" spans="1:15" x14ac:dyDescent="0.25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5" t="s">
        <v>418</v>
      </c>
      <c r="N70" t="str">
        <f t="shared" si="12"/>
        <v/>
      </c>
      <c r="O70" t="str">
        <f t="shared" si="13"/>
        <v/>
      </c>
    </row>
    <row r="71" spans="1:15" x14ac:dyDescent="0.25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5" t="s">
        <v>418</v>
      </c>
      <c r="N71" t="str">
        <f t="shared" si="12"/>
        <v/>
      </c>
      <c r="O71" t="str">
        <f t="shared" si="13"/>
        <v/>
      </c>
    </row>
    <row r="72" spans="1:15" x14ac:dyDescent="0.25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5" t="s">
        <v>418</v>
      </c>
      <c r="N72" t="str">
        <f t="shared" si="12"/>
        <v/>
      </c>
      <c r="O72" t="str">
        <f t="shared" si="13"/>
        <v/>
      </c>
    </row>
    <row r="73" spans="1:15" x14ac:dyDescent="0.25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5" t="s">
        <v>418</v>
      </c>
      <c r="N73" t="str">
        <f t="shared" si="12"/>
        <v/>
      </c>
      <c r="O73" t="str">
        <f t="shared" si="13"/>
        <v/>
      </c>
    </row>
    <row r="74" spans="1:15" x14ac:dyDescent="0.25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5" t="s">
        <v>418</v>
      </c>
      <c r="N74" t="str">
        <f t="shared" si="12"/>
        <v/>
      </c>
      <c r="O74" t="str">
        <f t="shared" si="13"/>
        <v/>
      </c>
    </row>
    <row r="75" spans="1:15" x14ac:dyDescent="0.25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5" t="s">
        <v>418</v>
      </c>
      <c r="N75" t="str">
        <f t="shared" si="12"/>
        <v/>
      </c>
      <c r="O75" t="str">
        <f t="shared" si="13"/>
        <v/>
      </c>
    </row>
    <row r="76" spans="1:15" x14ac:dyDescent="0.25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5" t="s">
        <v>418</v>
      </c>
      <c r="N76" t="str">
        <f t="shared" si="12"/>
        <v/>
      </c>
      <c r="O76" t="str">
        <f t="shared" si="13"/>
        <v/>
      </c>
    </row>
    <row r="77" spans="1:15" x14ac:dyDescent="0.25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5" t="s">
        <v>418</v>
      </c>
      <c r="N77" t="str">
        <f t="shared" si="12"/>
        <v/>
      </c>
      <c r="O77" t="str">
        <f t="shared" si="13"/>
        <v/>
      </c>
    </row>
    <row r="78" spans="1:15" x14ac:dyDescent="0.25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5" t="s">
        <v>418</v>
      </c>
      <c r="N78" t="str">
        <f t="shared" si="12"/>
        <v/>
      </c>
      <c r="O78" t="str">
        <f t="shared" si="13"/>
        <v/>
      </c>
    </row>
    <row r="79" spans="1:15" x14ac:dyDescent="0.25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5" t="s">
        <v>418</v>
      </c>
      <c r="N79" t="str">
        <f t="shared" si="12"/>
        <v/>
      </c>
      <c r="O79" t="str">
        <f t="shared" si="13"/>
        <v/>
      </c>
    </row>
    <row r="80" spans="1:15" x14ac:dyDescent="0.25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5" t="s">
        <v>418</v>
      </c>
      <c r="N80" t="str">
        <f t="shared" si="12"/>
        <v/>
      </c>
      <c r="O80" t="str">
        <f t="shared" si="13"/>
        <v/>
      </c>
    </row>
    <row r="81" spans="1:15" x14ac:dyDescent="0.25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5" t="s">
        <v>418</v>
      </c>
      <c r="N81" t="str">
        <f t="shared" si="12"/>
        <v/>
      </c>
      <c r="O81" t="str">
        <f t="shared" si="13"/>
        <v/>
      </c>
    </row>
    <row r="82" spans="1:15" x14ac:dyDescent="0.25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5" t="s">
        <v>418</v>
      </c>
      <c r="N82" t="str">
        <f t="shared" si="12"/>
        <v/>
      </c>
      <c r="O82" t="str">
        <f t="shared" si="13"/>
        <v/>
      </c>
    </row>
    <row r="83" spans="1:15" x14ac:dyDescent="0.25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5" t="s">
        <v>418</v>
      </c>
      <c r="N83" t="str">
        <f t="shared" si="12"/>
        <v/>
      </c>
      <c r="O83" t="str">
        <f t="shared" si="13"/>
        <v/>
      </c>
    </row>
    <row r="84" spans="1:15" x14ac:dyDescent="0.25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5" t="s">
        <v>418</v>
      </c>
      <c r="N84" t="str">
        <f t="shared" si="12"/>
        <v/>
      </c>
      <c r="O84" t="str">
        <f t="shared" si="13"/>
        <v/>
      </c>
    </row>
    <row r="85" spans="1:15" x14ac:dyDescent="0.25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5" t="s">
        <v>418</v>
      </c>
      <c r="N85" t="str">
        <f t="shared" si="12"/>
        <v/>
      </c>
      <c r="O85" t="str">
        <f t="shared" si="13"/>
        <v/>
      </c>
    </row>
    <row r="86" spans="1:15" x14ac:dyDescent="0.25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5" t="s">
        <v>418</v>
      </c>
      <c r="N86" t="str">
        <f t="shared" si="12"/>
        <v/>
      </c>
      <c r="O86" t="str">
        <f t="shared" si="13"/>
        <v/>
      </c>
    </row>
    <row r="87" spans="1:15" x14ac:dyDescent="0.25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5" t="s">
        <v>418</v>
      </c>
      <c r="N87" t="str">
        <f t="shared" si="12"/>
        <v/>
      </c>
      <c r="O87" t="str">
        <f t="shared" si="13"/>
        <v/>
      </c>
    </row>
    <row r="88" spans="1:15" x14ac:dyDescent="0.25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5" t="s">
        <v>418</v>
      </c>
      <c r="N88" t="str">
        <f t="shared" si="12"/>
        <v/>
      </c>
      <c r="O88" t="str">
        <f t="shared" si="13"/>
        <v/>
      </c>
    </row>
    <row r="89" spans="1:15" x14ac:dyDescent="0.25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5" t="s">
        <v>418</v>
      </c>
      <c r="N89" t="str">
        <f t="shared" si="12"/>
        <v/>
      </c>
      <c r="O89" t="str">
        <f t="shared" si="13"/>
        <v/>
      </c>
    </row>
    <row r="90" spans="1:15" x14ac:dyDescent="0.25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5" t="s">
        <v>418</v>
      </c>
      <c r="N90" t="str">
        <f t="shared" si="12"/>
        <v/>
      </c>
      <c r="O90" t="str">
        <f t="shared" si="13"/>
        <v/>
      </c>
    </row>
    <row r="91" spans="1:15" x14ac:dyDescent="0.25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5" t="s">
        <v>418</v>
      </c>
      <c r="N91" t="str">
        <f t="shared" si="12"/>
        <v/>
      </c>
      <c r="O91" t="str">
        <f t="shared" si="13"/>
        <v/>
      </c>
    </row>
    <row r="92" spans="1:15" x14ac:dyDescent="0.25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5" t="s">
        <v>418</v>
      </c>
      <c r="N92" t="str">
        <f t="shared" si="12"/>
        <v/>
      </c>
      <c r="O92" t="str">
        <f t="shared" si="13"/>
        <v/>
      </c>
    </row>
    <row r="93" spans="1:15" x14ac:dyDescent="0.25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5" t="s">
        <v>418</v>
      </c>
      <c r="N93" t="str">
        <f t="shared" si="12"/>
        <v/>
      </c>
      <c r="O93" t="str">
        <f t="shared" si="13"/>
        <v/>
      </c>
    </row>
    <row r="94" spans="1:15" x14ac:dyDescent="0.25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5" t="s">
        <v>418</v>
      </c>
      <c r="N94" t="str">
        <f t="shared" si="12"/>
        <v/>
      </c>
      <c r="O94" t="str">
        <f t="shared" si="13"/>
        <v/>
      </c>
    </row>
    <row r="95" spans="1:15" x14ac:dyDescent="0.25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5" t="s">
        <v>418</v>
      </c>
      <c r="N95" t="str">
        <f t="shared" si="12"/>
        <v/>
      </c>
      <c r="O95" t="str">
        <f t="shared" si="13"/>
        <v/>
      </c>
    </row>
    <row r="96" spans="1:15" x14ac:dyDescent="0.25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5" t="s">
        <v>418</v>
      </c>
      <c r="N96" t="str">
        <f t="shared" si="12"/>
        <v/>
      </c>
      <c r="O96" t="str">
        <f t="shared" si="13"/>
        <v/>
      </c>
    </row>
    <row r="97" spans="1:15" x14ac:dyDescent="0.25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5" t="s">
        <v>418</v>
      </c>
      <c r="N97" t="str">
        <f t="shared" si="12"/>
        <v/>
      </c>
      <c r="O97" t="str">
        <f t="shared" si="13"/>
        <v/>
      </c>
    </row>
    <row r="98" spans="1:15" x14ac:dyDescent="0.25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5" t="s">
        <v>418</v>
      </c>
      <c r="N98" t="str">
        <f t="shared" si="12"/>
        <v/>
      </c>
      <c r="O98" t="str">
        <f t="shared" si="13"/>
        <v/>
      </c>
    </row>
    <row r="99" spans="1:15" x14ac:dyDescent="0.25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5" t="s">
        <v>418</v>
      </c>
      <c r="N99" t="str">
        <f t="shared" si="12"/>
        <v/>
      </c>
      <c r="O99" t="str">
        <f t="shared" si="13"/>
        <v/>
      </c>
    </row>
    <row r="100" spans="1:15" x14ac:dyDescent="0.25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5" t="s">
        <v>418</v>
      </c>
      <c r="N100" t="str">
        <f t="shared" si="12"/>
        <v/>
      </c>
      <c r="O100" t="str">
        <f t="shared" si="13"/>
        <v/>
      </c>
    </row>
    <row r="101" spans="1:15" x14ac:dyDescent="0.25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5" t="s">
        <v>418</v>
      </c>
      <c r="N101" t="str">
        <f t="shared" si="12"/>
        <v/>
      </c>
      <c r="O101" t="str">
        <f t="shared" si="13"/>
        <v/>
      </c>
    </row>
    <row r="102" spans="1:15" x14ac:dyDescent="0.25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5" t="s">
        <v>418</v>
      </c>
      <c r="N102" t="str">
        <f t="shared" si="12"/>
        <v/>
      </c>
      <c r="O102" t="str">
        <f t="shared" si="13"/>
        <v/>
      </c>
    </row>
    <row r="103" spans="1:15" x14ac:dyDescent="0.25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5" t="s">
        <v>418</v>
      </c>
      <c r="N103" t="str">
        <f t="shared" si="12"/>
        <v/>
      </c>
      <c r="O103" t="str">
        <f t="shared" si="13"/>
        <v/>
      </c>
    </row>
    <row r="104" spans="1:15" x14ac:dyDescent="0.25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5" t="s">
        <v>418</v>
      </c>
      <c r="N104" t="str">
        <f t="shared" si="12"/>
        <v/>
      </c>
      <c r="O104" t="str">
        <f t="shared" si="13"/>
        <v/>
      </c>
    </row>
    <row r="105" spans="1:15" x14ac:dyDescent="0.25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5" t="s">
        <v>418</v>
      </c>
      <c r="N105" t="str">
        <f t="shared" si="12"/>
        <v/>
      </c>
      <c r="O105" t="str">
        <f t="shared" si="13"/>
        <v/>
      </c>
    </row>
    <row r="106" spans="1:15" x14ac:dyDescent="0.25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5" t="s">
        <v>418</v>
      </c>
      <c r="N106" t="str">
        <f t="shared" si="12"/>
        <v/>
      </c>
      <c r="O106" t="str">
        <f t="shared" si="13"/>
        <v/>
      </c>
    </row>
    <row r="107" spans="1:15" x14ac:dyDescent="0.25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5" t="s">
        <v>418</v>
      </c>
      <c r="N107" t="str">
        <f t="shared" si="12"/>
        <v/>
      </c>
      <c r="O107" t="str">
        <f t="shared" si="13"/>
        <v/>
      </c>
    </row>
    <row r="108" spans="1:15" x14ac:dyDescent="0.25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5" t="s">
        <v>418</v>
      </c>
      <c r="N108" t="str">
        <f t="shared" si="12"/>
        <v/>
      </c>
      <c r="O108" t="str">
        <f t="shared" si="13"/>
        <v/>
      </c>
    </row>
    <row r="109" spans="1:15" x14ac:dyDescent="0.25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5" t="s">
        <v>418</v>
      </c>
      <c r="N109" t="str">
        <f t="shared" si="12"/>
        <v/>
      </c>
      <c r="O109" t="str">
        <f t="shared" si="13"/>
        <v/>
      </c>
    </row>
    <row r="110" spans="1:15" x14ac:dyDescent="0.25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5" t="s">
        <v>418</v>
      </c>
      <c r="N110" t="str">
        <f t="shared" si="12"/>
        <v/>
      </c>
      <c r="O110" t="str">
        <f t="shared" si="13"/>
        <v/>
      </c>
    </row>
    <row r="111" spans="1:15" x14ac:dyDescent="0.25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5" t="s">
        <v>418</v>
      </c>
      <c r="N111" t="str">
        <f t="shared" si="12"/>
        <v/>
      </c>
      <c r="O111" t="str">
        <f t="shared" si="13"/>
        <v/>
      </c>
    </row>
    <row r="112" spans="1:15" x14ac:dyDescent="0.25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5" t="s">
        <v>418</v>
      </c>
      <c r="N112" t="str">
        <f t="shared" si="12"/>
        <v/>
      </c>
      <c r="O112" t="str">
        <f t="shared" si="13"/>
        <v/>
      </c>
    </row>
    <row r="113" spans="1:15" x14ac:dyDescent="0.25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5" t="s">
        <v>418</v>
      </c>
      <c r="N113" t="str">
        <f t="shared" si="12"/>
        <v/>
      </c>
      <c r="O113" t="str">
        <f t="shared" si="13"/>
        <v/>
      </c>
    </row>
    <row r="114" spans="1:15" x14ac:dyDescent="0.25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5" t="s">
        <v>418</v>
      </c>
      <c r="N114" t="str">
        <f t="shared" si="12"/>
        <v/>
      </c>
      <c r="O114" t="str">
        <f t="shared" si="13"/>
        <v/>
      </c>
    </row>
    <row r="115" spans="1:15" x14ac:dyDescent="0.25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5" t="s">
        <v>418</v>
      </c>
      <c r="N115" t="str">
        <f t="shared" si="12"/>
        <v/>
      </c>
      <c r="O115" t="str">
        <f t="shared" si="13"/>
        <v/>
      </c>
    </row>
    <row r="116" spans="1:15" x14ac:dyDescent="0.25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5" t="s">
        <v>418</v>
      </c>
      <c r="N116" t="str">
        <f t="shared" si="12"/>
        <v/>
      </c>
      <c r="O116" t="str">
        <f t="shared" si="13"/>
        <v/>
      </c>
    </row>
    <row r="117" spans="1:15" x14ac:dyDescent="0.25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5" t="s">
        <v>418</v>
      </c>
      <c r="N117" t="str">
        <f t="shared" si="12"/>
        <v/>
      </c>
      <c r="O117" t="str">
        <f t="shared" si="13"/>
        <v/>
      </c>
    </row>
    <row r="118" spans="1:15" x14ac:dyDescent="0.25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5" t="s">
        <v>418</v>
      </c>
      <c r="N118" t="str">
        <f t="shared" si="12"/>
        <v/>
      </c>
      <c r="O118" t="str">
        <f t="shared" si="13"/>
        <v/>
      </c>
    </row>
    <row r="119" spans="1:15" x14ac:dyDescent="0.25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5" t="s">
        <v>418</v>
      </c>
      <c r="N119" t="str">
        <f t="shared" si="12"/>
        <v/>
      </c>
      <c r="O119" t="str">
        <f t="shared" si="13"/>
        <v/>
      </c>
    </row>
    <row r="120" spans="1:15" x14ac:dyDescent="0.25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5" t="s">
        <v>418</v>
      </c>
      <c r="N120" t="str">
        <f t="shared" si="12"/>
        <v/>
      </c>
      <c r="O120" t="str">
        <f t="shared" si="13"/>
        <v/>
      </c>
    </row>
    <row r="121" spans="1:15" x14ac:dyDescent="0.25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5" t="s">
        <v>418</v>
      </c>
      <c r="N121" t="str">
        <f t="shared" si="12"/>
        <v/>
      </c>
      <c r="O121" t="str">
        <f t="shared" si="13"/>
        <v/>
      </c>
    </row>
    <row r="122" spans="1:15" x14ac:dyDescent="0.25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5" t="s">
        <v>418</v>
      </c>
      <c r="N122" t="str">
        <f t="shared" si="12"/>
        <v/>
      </c>
      <c r="O122" t="str">
        <f t="shared" si="13"/>
        <v/>
      </c>
    </row>
    <row r="123" spans="1:15" x14ac:dyDescent="0.25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5" t="s">
        <v>418</v>
      </c>
      <c r="N123" t="str">
        <f t="shared" si="12"/>
        <v/>
      </c>
      <c r="O123" t="str">
        <f t="shared" si="13"/>
        <v/>
      </c>
    </row>
    <row r="124" spans="1:15" x14ac:dyDescent="0.25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5" t="s">
        <v>418</v>
      </c>
      <c r="N124" t="str">
        <f t="shared" si="12"/>
        <v/>
      </c>
      <c r="O124" t="str">
        <f t="shared" si="13"/>
        <v/>
      </c>
    </row>
    <row r="125" spans="1:15" x14ac:dyDescent="0.25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5" t="s">
        <v>418</v>
      </c>
      <c r="N125" t="str">
        <f t="shared" si="12"/>
        <v/>
      </c>
      <c r="O125" t="str">
        <f t="shared" si="13"/>
        <v/>
      </c>
    </row>
    <row r="126" spans="1:15" x14ac:dyDescent="0.25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5" t="s">
        <v>418</v>
      </c>
      <c r="N126" t="str">
        <f t="shared" si="12"/>
        <v/>
      </c>
      <c r="O126" t="str">
        <f t="shared" si="13"/>
        <v/>
      </c>
    </row>
    <row r="127" spans="1:15" x14ac:dyDescent="0.25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5" t="s">
        <v>418</v>
      </c>
      <c r="N127" t="str">
        <f t="shared" si="12"/>
        <v/>
      </c>
      <c r="O127" t="str">
        <f t="shared" si="13"/>
        <v/>
      </c>
    </row>
    <row r="128" spans="1:15" x14ac:dyDescent="0.25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5" t="s">
        <v>418</v>
      </c>
      <c r="N128" t="str">
        <f t="shared" si="12"/>
        <v/>
      </c>
      <c r="O128" t="str">
        <f t="shared" si="13"/>
        <v/>
      </c>
    </row>
    <row r="129" spans="1:15" x14ac:dyDescent="0.25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5" t="s">
        <v>418</v>
      </c>
      <c r="N129" t="str">
        <f t="shared" si="12"/>
        <v/>
      </c>
      <c r="O129" t="str">
        <f t="shared" si="13"/>
        <v/>
      </c>
    </row>
    <row r="130" spans="1:15" x14ac:dyDescent="0.25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5" t="s">
        <v>418</v>
      </c>
      <c r="N130" t="str">
        <f t="shared" si="12"/>
        <v/>
      </c>
      <c r="O130" t="str">
        <f t="shared" si="13"/>
        <v/>
      </c>
    </row>
    <row r="131" spans="1:15" x14ac:dyDescent="0.25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5" t="s">
        <v>418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5" t="s">
        <v>418</v>
      </c>
      <c r="N133" t="str">
        <f t="shared" si="19"/>
        <v/>
      </c>
      <c r="O133" t="str">
        <f t="shared" si="20"/>
        <v/>
      </c>
    </row>
    <row r="134" spans="1:15" x14ac:dyDescent="0.25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5" t="s">
        <v>418</v>
      </c>
      <c r="N134" t="str">
        <f t="shared" si="19"/>
        <v/>
      </c>
      <c r="O134" t="str">
        <f t="shared" si="20"/>
        <v/>
      </c>
    </row>
    <row r="135" spans="1:15" x14ac:dyDescent="0.25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5" t="s">
        <v>418</v>
      </c>
      <c r="N135" t="str">
        <f t="shared" si="19"/>
        <v/>
      </c>
      <c r="O135" t="str">
        <f t="shared" si="20"/>
        <v/>
      </c>
    </row>
    <row r="136" spans="1:15" x14ac:dyDescent="0.25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5" t="s">
        <v>418</v>
      </c>
      <c r="N136" t="str">
        <f t="shared" si="19"/>
        <v/>
      </c>
      <c r="O136" t="str">
        <f t="shared" si="20"/>
        <v/>
      </c>
    </row>
    <row r="137" spans="1:15" x14ac:dyDescent="0.25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5" t="s">
        <v>418</v>
      </c>
      <c r="N137" t="str">
        <f t="shared" si="19"/>
        <v/>
      </c>
      <c r="O137" t="str">
        <f t="shared" si="20"/>
        <v/>
      </c>
    </row>
    <row r="138" spans="1:15" x14ac:dyDescent="0.25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5" t="s">
        <v>418</v>
      </c>
      <c r="N138" t="str">
        <f t="shared" si="19"/>
        <v/>
      </c>
      <c r="O138" t="str">
        <f t="shared" si="20"/>
        <v/>
      </c>
    </row>
    <row r="139" spans="1:15" x14ac:dyDescent="0.25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5" t="s">
        <v>418</v>
      </c>
      <c r="N139" t="str">
        <f t="shared" si="19"/>
        <v/>
      </c>
      <c r="O139" t="str">
        <f t="shared" si="20"/>
        <v/>
      </c>
    </row>
    <row r="140" spans="1:15" x14ac:dyDescent="0.25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5" t="s">
        <v>418</v>
      </c>
      <c r="N140" t="str">
        <f t="shared" si="19"/>
        <v/>
      </c>
      <c r="O140" t="str">
        <f t="shared" si="20"/>
        <v/>
      </c>
    </row>
    <row r="141" spans="1:15" x14ac:dyDescent="0.25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5" t="s">
        <v>418</v>
      </c>
      <c r="N141" t="str">
        <f t="shared" si="19"/>
        <v/>
      </c>
      <c r="O141" t="str">
        <f t="shared" si="20"/>
        <v/>
      </c>
    </row>
    <row r="142" spans="1:15" x14ac:dyDescent="0.25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5" t="s">
        <v>418</v>
      </c>
      <c r="N142" t="str">
        <f t="shared" si="19"/>
        <v/>
      </c>
      <c r="O142" t="str">
        <f t="shared" si="20"/>
        <v/>
      </c>
    </row>
    <row r="143" spans="1:15" x14ac:dyDescent="0.25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5" t="s">
        <v>418</v>
      </c>
      <c r="N143" t="str">
        <f t="shared" si="19"/>
        <v/>
      </c>
      <c r="O143" t="str">
        <f t="shared" si="20"/>
        <v/>
      </c>
    </row>
    <row r="144" spans="1:15" x14ac:dyDescent="0.25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5" t="s">
        <v>418</v>
      </c>
      <c r="N144" t="str">
        <f t="shared" si="19"/>
        <v/>
      </c>
      <c r="O144" t="str">
        <f t="shared" si="20"/>
        <v/>
      </c>
    </row>
    <row r="145" spans="1:15" x14ac:dyDescent="0.25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5" t="s">
        <v>418</v>
      </c>
      <c r="N145" t="str">
        <f t="shared" si="19"/>
        <v/>
      </c>
      <c r="O145" t="str">
        <f t="shared" si="20"/>
        <v/>
      </c>
    </row>
    <row r="146" spans="1:15" x14ac:dyDescent="0.25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5" t="s">
        <v>418</v>
      </c>
      <c r="N146" t="str">
        <f t="shared" si="19"/>
        <v/>
      </c>
      <c r="O146" t="str">
        <f t="shared" si="20"/>
        <v/>
      </c>
    </row>
    <row r="147" spans="1:15" x14ac:dyDescent="0.25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5" t="s">
        <v>418</v>
      </c>
      <c r="N147" t="str">
        <f t="shared" si="19"/>
        <v/>
      </c>
      <c r="O147" t="str">
        <f t="shared" si="20"/>
        <v/>
      </c>
    </row>
    <row r="148" spans="1:15" x14ac:dyDescent="0.25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5" t="s">
        <v>418</v>
      </c>
      <c r="N148" t="str">
        <f t="shared" si="19"/>
        <v/>
      </c>
      <c r="O148" t="str">
        <f t="shared" si="20"/>
        <v/>
      </c>
    </row>
    <row r="149" spans="1:15" x14ac:dyDescent="0.25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5" t="s">
        <v>418</v>
      </c>
      <c r="N149" t="str">
        <f t="shared" si="19"/>
        <v/>
      </c>
      <c r="O149" t="str">
        <f t="shared" si="20"/>
        <v/>
      </c>
    </row>
    <row r="150" spans="1:15" x14ac:dyDescent="0.25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5" t="s">
        <v>418</v>
      </c>
      <c r="N150" t="str">
        <f t="shared" si="19"/>
        <v/>
      </c>
      <c r="O150" t="str">
        <f t="shared" si="20"/>
        <v/>
      </c>
    </row>
    <row r="151" spans="1:15" x14ac:dyDescent="0.25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5" t="s">
        <v>418</v>
      </c>
      <c r="N151" t="str">
        <f t="shared" si="19"/>
        <v/>
      </c>
      <c r="O151" t="str">
        <f t="shared" si="20"/>
        <v/>
      </c>
    </row>
    <row r="152" spans="1:15" x14ac:dyDescent="0.25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5" t="s">
        <v>418</v>
      </c>
      <c r="N152" t="str">
        <f t="shared" si="19"/>
        <v/>
      </c>
      <c r="O152" t="str">
        <f t="shared" si="20"/>
        <v/>
      </c>
    </row>
    <row r="153" spans="1:15" x14ac:dyDescent="0.25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5" t="s">
        <v>418</v>
      </c>
      <c r="N153" t="str">
        <f t="shared" si="19"/>
        <v/>
      </c>
      <c r="O153" t="str">
        <f t="shared" si="20"/>
        <v/>
      </c>
    </row>
    <row r="154" spans="1:15" x14ac:dyDescent="0.25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5" t="s">
        <v>418</v>
      </c>
      <c r="N154" t="str">
        <f t="shared" si="19"/>
        <v/>
      </c>
      <c r="O154" t="str">
        <f t="shared" si="20"/>
        <v/>
      </c>
    </row>
    <row r="155" spans="1:15" x14ac:dyDescent="0.25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5" t="s">
        <v>418</v>
      </c>
      <c r="N155" t="str">
        <f t="shared" si="19"/>
        <v/>
      </c>
      <c r="O155" t="str">
        <f t="shared" si="20"/>
        <v/>
      </c>
    </row>
    <row r="156" spans="1:15" x14ac:dyDescent="0.25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5" t="s">
        <v>418</v>
      </c>
      <c r="N156" t="str">
        <f t="shared" si="19"/>
        <v/>
      </c>
      <c r="O156" t="str">
        <f t="shared" si="20"/>
        <v/>
      </c>
    </row>
    <row r="157" spans="1:15" x14ac:dyDescent="0.25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5" t="s">
        <v>418</v>
      </c>
      <c r="N157" t="str">
        <f t="shared" si="19"/>
        <v/>
      </c>
      <c r="O157" t="str">
        <f t="shared" si="20"/>
        <v/>
      </c>
    </row>
    <row r="158" spans="1:15" x14ac:dyDescent="0.25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5" t="s">
        <v>418</v>
      </c>
      <c r="N158" t="str">
        <f t="shared" si="19"/>
        <v/>
      </c>
      <c r="O158" t="str">
        <f t="shared" si="20"/>
        <v/>
      </c>
    </row>
    <row r="159" spans="1:15" x14ac:dyDescent="0.25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5" t="s">
        <v>418</v>
      </c>
      <c r="N159" t="str">
        <f t="shared" si="19"/>
        <v/>
      </c>
      <c r="O159" t="str">
        <f t="shared" si="20"/>
        <v/>
      </c>
    </row>
    <row r="160" spans="1:15" x14ac:dyDescent="0.25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5" t="s">
        <v>418</v>
      </c>
      <c r="N160" t="str">
        <f t="shared" si="19"/>
        <v/>
      </c>
      <c r="O160" t="str">
        <f t="shared" si="20"/>
        <v/>
      </c>
    </row>
    <row r="161" spans="1:15" x14ac:dyDescent="0.25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5" t="s">
        <v>418</v>
      </c>
      <c r="N161" t="str">
        <f t="shared" si="19"/>
        <v/>
      </c>
      <c r="O161" t="str">
        <f t="shared" si="20"/>
        <v/>
      </c>
    </row>
    <row r="162" spans="1:15" x14ac:dyDescent="0.25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5" t="s">
        <v>418</v>
      </c>
      <c r="N162" t="str">
        <f t="shared" si="19"/>
        <v/>
      </c>
      <c r="O162" t="str">
        <f t="shared" si="20"/>
        <v/>
      </c>
    </row>
    <row r="163" spans="1:15" x14ac:dyDescent="0.25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5" t="s">
        <v>418</v>
      </c>
      <c r="N163" t="str">
        <f t="shared" si="19"/>
        <v/>
      </c>
      <c r="O163" t="str">
        <f t="shared" si="20"/>
        <v/>
      </c>
    </row>
    <row r="164" spans="1:15" x14ac:dyDescent="0.25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5" t="s">
        <v>418</v>
      </c>
      <c r="N164" t="str">
        <f t="shared" si="19"/>
        <v/>
      </c>
      <c r="O164" t="str">
        <f t="shared" si="20"/>
        <v/>
      </c>
    </row>
    <row r="165" spans="1:15" x14ac:dyDescent="0.25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5" t="s">
        <v>418</v>
      </c>
      <c r="N165" t="str">
        <f t="shared" si="19"/>
        <v/>
      </c>
      <c r="O165" t="str">
        <f t="shared" si="20"/>
        <v/>
      </c>
    </row>
    <row r="166" spans="1:15" x14ac:dyDescent="0.25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5" t="s">
        <v>418</v>
      </c>
      <c r="N166" t="str">
        <f t="shared" si="19"/>
        <v/>
      </c>
      <c r="O166" t="str">
        <f t="shared" si="20"/>
        <v/>
      </c>
    </row>
    <row r="167" spans="1:15" x14ac:dyDescent="0.25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5" t="s">
        <v>418</v>
      </c>
      <c r="N167" t="str">
        <f t="shared" si="19"/>
        <v/>
      </c>
      <c r="O167" t="str">
        <f t="shared" si="20"/>
        <v/>
      </c>
    </row>
    <row r="168" spans="1:15" x14ac:dyDescent="0.25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5" t="s">
        <v>418</v>
      </c>
      <c r="N168" t="str">
        <f t="shared" si="19"/>
        <v/>
      </c>
      <c r="O168" t="str">
        <f t="shared" si="20"/>
        <v/>
      </c>
    </row>
    <row r="169" spans="1:15" x14ac:dyDescent="0.25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5" t="s">
        <v>418</v>
      </c>
      <c r="N169" t="str">
        <f t="shared" si="19"/>
        <v/>
      </c>
      <c r="O169" t="str">
        <f t="shared" si="20"/>
        <v/>
      </c>
    </row>
    <row r="170" spans="1:15" x14ac:dyDescent="0.25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5" t="s">
        <v>418</v>
      </c>
      <c r="N170" t="str">
        <f t="shared" si="19"/>
        <v/>
      </c>
      <c r="O170" t="str">
        <f t="shared" si="20"/>
        <v/>
      </c>
    </row>
    <row r="171" spans="1:15" x14ac:dyDescent="0.25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5" t="s">
        <v>418</v>
      </c>
      <c r="N171" t="str">
        <f t="shared" si="19"/>
        <v/>
      </c>
      <c r="O171" t="str">
        <f t="shared" si="20"/>
        <v/>
      </c>
    </row>
    <row r="172" spans="1:15" x14ac:dyDescent="0.25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5" t="s">
        <v>418</v>
      </c>
      <c r="N172" t="str">
        <f t="shared" si="19"/>
        <v/>
      </c>
      <c r="O172" t="str">
        <f t="shared" si="20"/>
        <v/>
      </c>
    </row>
    <row r="173" spans="1:15" x14ac:dyDescent="0.25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5" t="s">
        <v>418</v>
      </c>
      <c r="N173" t="str">
        <f t="shared" si="19"/>
        <v/>
      </c>
      <c r="O173" t="str">
        <f t="shared" si="20"/>
        <v/>
      </c>
    </row>
    <row r="174" spans="1:15" x14ac:dyDescent="0.25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5" t="s">
        <v>418</v>
      </c>
      <c r="N174" t="str">
        <f t="shared" si="19"/>
        <v/>
      </c>
      <c r="O174" t="str">
        <f t="shared" si="20"/>
        <v/>
      </c>
    </row>
    <row r="175" spans="1:15" x14ac:dyDescent="0.25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5" t="s">
        <v>418</v>
      </c>
      <c r="N175" t="str">
        <f t="shared" si="19"/>
        <v/>
      </c>
      <c r="O175" t="str">
        <f t="shared" si="20"/>
        <v/>
      </c>
    </row>
    <row r="176" spans="1:15" x14ac:dyDescent="0.25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5" t="s">
        <v>418</v>
      </c>
      <c r="N176" t="str">
        <f t="shared" si="19"/>
        <v/>
      </c>
      <c r="O176" t="str">
        <f t="shared" si="20"/>
        <v/>
      </c>
    </row>
    <row r="177" spans="1:15" x14ac:dyDescent="0.25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5" t="s">
        <v>418</v>
      </c>
      <c r="N177" t="str">
        <f t="shared" si="19"/>
        <v/>
      </c>
      <c r="O177" t="str">
        <f t="shared" si="20"/>
        <v/>
      </c>
    </row>
    <row r="178" spans="1:15" x14ac:dyDescent="0.25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5" t="s">
        <v>418</v>
      </c>
      <c r="N178" t="str">
        <f t="shared" si="19"/>
        <v/>
      </c>
      <c r="O178" t="str">
        <f t="shared" si="20"/>
        <v/>
      </c>
    </row>
    <row r="179" spans="1:15" x14ac:dyDescent="0.25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5" t="s">
        <v>418</v>
      </c>
      <c r="N179" t="str">
        <f t="shared" si="19"/>
        <v/>
      </c>
      <c r="O179" t="str">
        <f t="shared" si="20"/>
        <v/>
      </c>
    </row>
    <row r="180" spans="1:15" x14ac:dyDescent="0.25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5" t="s">
        <v>418</v>
      </c>
      <c r="N180" t="str">
        <f t="shared" si="19"/>
        <v/>
      </c>
      <c r="O180" t="str">
        <f t="shared" si="20"/>
        <v/>
      </c>
    </row>
    <row r="181" spans="1:15" x14ac:dyDescent="0.25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5" t="s">
        <v>418</v>
      </c>
      <c r="N181" t="str">
        <f t="shared" si="19"/>
        <v/>
      </c>
      <c r="O181" t="str">
        <f t="shared" si="20"/>
        <v/>
      </c>
    </row>
    <row r="182" spans="1:15" x14ac:dyDescent="0.25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5" t="s">
        <v>418</v>
      </c>
      <c r="N182" t="str">
        <f t="shared" si="19"/>
        <v/>
      </c>
      <c r="O182" t="str">
        <f t="shared" si="20"/>
        <v/>
      </c>
    </row>
    <row r="183" spans="1:15" x14ac:dyDescent="0.25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5" t="s">
        <v>418</v>
      </c>
      <c r="N183" t="str">
        <f t="shared" si="19"/>
        <v/>
      </c>
      <c r="O183" t="str">
        <f t="shared" si="20"/>
        <v/>
      </c>
    </row>
    <row r="184" spans="1:15" x14ac:dyDescent="0.25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5" t="s">
        <v>418</v>
      </c>
      <c r="N184" t="str">
        <f t="shared" si="19"/>
        <v/>
      </c>
      <c r="O184" t="str">
        <f t="shared" si="20"/>
        <v/>
      </c>
    </row>
    <row r="185" spans="1:15" x14ac:dyDescent="0.25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5" t="s">
        <v>418</v>
      </c>
      <c r="N185" t="str">
        <f t="shared" si="19"/>
        <v/>
      </c>
      <c r="O185" t="str">
        <f t="shared" si="20"/>
        <v/>
      </c>
    </row>
    <row r="186" spans="1:15" x14ac:dyDescent="0.25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5" t="s">
        <v>418</v>
      </c>
      <c r="N186" t="str">
        <f t="shared" si="19"/>
        <v/>
      </c>
      <c r="O186" t="str">
        <f t="shared" si="20"/>
        <v/>
      </c>
    </row>
    <row r="187" spans="1:15" x14ac:dyDescent="0.25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5" t="s">
        <v>418</v>
      </c>
      <c r="N187" t="str">
        <f t="shared" si="19"/>
        <v/>
      </c>
      <c r="O187" t="str">
        <f t="shared" si="20"/>
        <v/>
      </c>
    </row>
    <row r="188" spans="1:15" x14ac:dyDescent="0.25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5" t="s">
        <v>418</v>
      </c>
      <c r="N188" t="str">
        <f t="shared" si="19"/>
        <v/>
      </c>
      <c r="O188" t="str">
        <f t="shared" si="20"/>
        <v/>
      </c>
    </row>
    <row r="189" spans="1:15" x14ac:dyDescent="0.25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5" t="s">
        <v>418</v>
      </c>
      <c r="N189" t="str">
        <f t="shared" si="19"/>
        <v/>
      </c>
      <c r="O189" t="str">
        <f t="shared" si="20"/>
        <v/>
      </c>
    </row>
    <row r="190" spans="1:15" x14ac:dyDescent="0.25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5" t="s">
        <v>418</v>
      </c>
      <c r="N190" t="str">
        <f t="shared" si="19"/>
        <v/>
      </c>
      <c r="O190" t="str">
        <f t="shared" si="20"/>
        <v/>
      </c>
    </row>
    <row r="191" spans="1:15" x14ac:dyDescent="0.25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5" t="s">
        <v>418</v>
      </c>
      <c r="N191" t="str">
        <f t="shared" si="19"/>
        <v/>
      </c>
      <c r="O191" t="str">
        <f t="shared" si="20"/>
        <v/>
      </c>
    </row>
    <row r="192" spans="1:15" x14ac:dyDescent="0.25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5" t="s">
        <v>418</v>
      </c>
      <c r="N192" t="str">
        <f t="shared" si="19"/>
        <v/>
      </c>
      <c r="O192" t="str">
        <f t="shared" si="20"/>
        <v/>
      </c>
    </row>
    <row r="193" spans="1:15" x14ac:dyDescent="0.25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5" t="s">
        <v>418</v>
      </c>
      <c r="N193" t="str">
        <f t="shared" si="19"/>
        <v/>
      </c>
      <c r="O193" t="str">
        <f t="shared" si="20"/>
        <v/>
      </c>
    </row>
    <row r="194" spans="1:15" x14ac:dyDescent="0.25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5" t="s">
        <v>418</v>
      </c>
      <c r="N194" t="str">
        <f t="shared" si="19"/>
        <v/>
      </c>
      <c r="O194" t="str">
        <f t="shared" si="20"/>
        <v/>
      </c>
    </row>
    <row r="195" spans="1:15" x14ac:dyDescent="0.25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5" t="s">
        <v>418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5" t="s">
        <v>418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5" t="s">
        <v>418</v>
      </c>
      <c r="N197" t="str">
        <f t="shared" si="26"/>
        <v/>
      </c>
      <c r="O197" t="str">
        <f t="shared" si="27"/>
        <v/>
      </c>
    </row>
    <row r="198" spans="1:15" x14ac:dyDescent="0.25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5" t="s">
        <v>418</v>
      </c>
      <c r="N198" t="str">
        <f t="shared" si="26"/>
        <v/>
      </c>
      <c r="O198" t="str">
        <f t="shared" si="27"/>
        <v/>
      </c>
    </row>
    <row r="199" spans="1:15" x14ac:dyDescent="0.25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5" t="s">
        <v>418</v>
      </c>
      <c r="N199" t="str">
        <f t="shared" si="26"/>
        <v/>
      </c>
      <c r="O199" t="str">
        <f t="shared" si="27"/>
        <v/>
      </c>
    </row>
    <row r="200" spans="1:15" x14ac:dyDescent="0.25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5" t="s">
        <v>418</v>
      </c>
      <c r="N200" t="str">
        <f t="shared" si="26"/>
        <v/>
      </c>
      <c r="O200" t="str">
        <f t="shared" si="27"/>
        <v/>
      </c>
    </row>
    <row r="201" spans="1:15" x14ac:dyDescent="0.25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5" t="s">
        <v>418</v>
      </c>
      <c r="N201" t="str">
        <f t="shared" si="26"/>
        <v/>
      </c>
      <c r="O201" t="str">
        <f t="shared" si="27"/>
        <v/>
      </c>
    </row>
    <row r="202" spans="1:15" x14ac:dyDescent="0.25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5" t="s">
        <v>418</v>
      </c>
      <c r="N202" t="str">
        <f t="shared" si="26"/>
        <v/>
      </c>
      <c r="O202" t="str">
        <f t="shared" si="27"/>
        <v/>
      </c>
    </row>
    <row r="203" spans="1:15" x14ac:dyDescent="0.25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5" t="s">
        <v>418</v>
      </c>
      <c r="N203" t="str">
        <f t="shared" si="26"/>
        <v/>
      </c>
      <c r="O203" t="str">
        <f t="shared" si="27"/>
        <v/>
      </c>
    </row>
    <row r="204" spans="1:15" x14ac:dyDescent="0.25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5" t="s">
        <v>418</v>
      </c>
      <c r="N204" t="str">
        <f t="shared" si="26"/>
        <v/>
      </c>
      <c r="O204" t="str">
        <f t="shared" si="27"/>
        <v/>
      </c>
    </row>
    <row r="205" spans="1:15" x14ac:dyDescent="0.25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5" t="s">
        <v>418</v>
      </c>
      <c r="N205" t="str">
        <f t="shared" si="26"/>
        <v/>
      </c>
      <c r="O205" t="str">
        <f t="shared" si="27"/>
        <v/>
      </c>
    </row>
    <row r="206" spans="1:15" x14ac:dyDescent="0.25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5" t="s">
        <v>418</v>
      </c>
      <c r="N206" t="str">
        <f t="shared" si="26"/>
        <v/>
      </c>
      <c r="O206" t="str">
        <f t="shared" si="27"/>
        <v/>
      </c>
    </row>
    <row r="207" spans="1:15" x14ac:dyDescent="0.25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5" t="s">
        <v>418</v>
      </c>
      <c r="N207" t="str">
        <f t="shared" si="26"/>
        <v/>
      </c>
      <c r="O207" t="str">
        <f t="shared" si="27"/>
        <v/>
      </c>
    </row>
    <row r="208" spans="1:15" x14ac:dyDescent="0.25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5" t="s">
        <v>418</v>
      </c>
      <c r="N208" t="str">
        <f t="shared" si="26"/>
        <v/>
      </c>
      <c r="O208" t="str">
        <f t="shared" si="27"/>
        <v/>
      </c>
    </row>
    <row r="209" spans="1:15" x14ac:dyDescent="0.25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5" t="s">
        <v>418</v>
      </c>
      <c r="N209" t="str">
        <f t="shared" si="26"/>
        <v/>
      </c>
      <c r="O209" t="str">
        <f t="shared" si="27"/>
        <v/>
      </c>
    </row>
    <row r="210" spans="1:15" x14ac:dyDescent="0.25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5" t="s">
        <v>418</v>
      </c>
      <c r="N210" t="str">
        <f t="shared" si="26"/>
        <v/>
      </c>
      <c r="O210" t="str">
        <f t="shared" si="27"/>
        <v/>
      </c>
    </row>
    <row r="211" spans="1:15" x14ac:dyDescent="0.25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5" t="s">
        <v>418</v>
      </c>
      <c r="N211" t="str">
        <f t="shared" si="26"/>
        <v/>
      </c>
      <c r="O211" t="str">
        <f t="shared" si="27"/>
        <v/>
      </c>
    </row>
    <row r="212" spans="1:15" x14ac:dyDescent="0.25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5" t="s">
        <v>418</v>
      </c>
      <c r="N212" t="str">
        <f t="shared" si="26"/>
        <v/>
      </c>
      <c r="O212" t="str">
        <f t="shared" si="27"/>
        <v/>
      </c>
    </row>
    <row r="213" spans="1:15" x14ac:dyDescent="0.25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5" t="s">
        <v>418</v>
      </c>
      <c r="N213" t="str">
        <f t="shared" si="26"/>
        <v/>
      </c>
      <c r="O213" t="str">
        <f t="shared" si="27"/>
        <v/>
      </c>
    </row>
    <row r="214" spans="1:15" x14ac:dyDescent="0.25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5" t="s">
        <v>418</v>
      </c>
      <c r="N214" t="str">
        <f t="shared" si="26"/>
        <v/>
      </c>
      <c r="O214" t="str">
        <f t="shared" si="27"/>
        <v/>
      </c>
    </row>
    <row r="215" spans="1:15" x14ac:dyDescent="0.25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5" t="s">
        <v>418</v>
      </c>
      <c r="N215" t="str">
        <f t="shared" si="26"/>
        <v/>
      </c>
      <c r="O215" t="str">
        <f t="shared" si="27"/>
        <v/>
      </c>
    </row>
    <row r="216" spans="1:15" x14ac:dyDescent="0.25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5" t="s">
        <v>418</v>
      </c>
      <c r="N216" t="str">
        <f t="shared" si="26"/>
        <v/>
      </c>
      <c r="O216" t="str">
        <f t="shared" si="27"/>
        <v/>
      </c>
    </row>
    <row r="217" spans="1:15" x14ac:dyDescent="0.25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5" t="s">
        <v>418</v>
      </c>
      <c r="N217" t="str">
        <f t="shared" si="26"/>
        <v/>
      </c>
      <c r="O217" t="str">
        <f t="shared" si="27"/>
        <v/>
      </c>
    </row>
    <row r="218" spans="1:15" x14ac:dyDescent="0.25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5" t="s">
        <v>418</v>
      </c>
      <c r="N218" t="str">
        <f t="shared" si="26"/>
        <v/>
      </c>
      <c r="O218" t="str">
        <f t="shared" si="27"/>
        <v/>
      </c>
    </row>
    <row r="219" spans="1:15" x14ac:dyDescent="0.25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5" t="s">
        <v>418</v>
      </c>
      <c r="N219" t="str">
        <f t="shared" si="26"/>
        <v/>
      </c>
      <c r="O219" t="str">
        <f t="shared" si="27"/>
        <v/>
      </c>
    </row>
    <row r="220" spans="1:15" x14ac:dyDescent="0.25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5" t="s">
        <v>418</v>
      </c>
      <c r="N220" t="str">
        <f t="shared" si="26"/>
        <v/>
      </c>
      <c r="O220" t="str">
        <f t="shared" si="27"/>
        <v/>
      </c>
    </row>
    <row r="221" spans="1:15" x14ac:dyDescent="0.25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5" t="s">
        <v>418</v>
      </c>
      <c r="N221" t="str">
        <f t="shared" si="26"/>
        <v/>
      </c>
      <c r="O221" t="str">
        <f t="shared" si="27"/>
        <v/>
      </c>
    </row>
    <row r="222" spans="1:15" x14ac:dyDescent="0.25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5" t="s">
        <v>418</v>
      </c>
      <c r="N222" t="str">
        <f t="shared" si="26"/>
        <v/>
      </c>
      <c r="O222" t="str">
        <f t="shared" si="27"/>
        <v/>
      </c>
    </row>
    <row r="223" spans="1:15" x14ac:dyDescent="0.25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5" t="s">
        <v>418</v>
      </c>
      <c r="N223" t="str">
        <f t="shared" si="26"/>
        <v/>
      </c>
      <c r="O223" t="str">
        <f t="shared" si="27"/>
        <v/>
      </c>
    </row>
    <row r="224" spans="1:15" x14ac:dyDescent="0.25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5" t="s">
        <v>418</v>
      </c>
      <c r="N224" t="str">
        <f t="shared" si="26"/>
        <v/>
      </c>
      <c r="O224" t="str">
        <f t="shared" si="27"/>
        <v/>
      </c>
    </row>
    <row r="225" spans="1:15" x14ac:dyDescent="0.25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5" t="s">
        <v>418</v>
      </c>
      <c r="N225" t="str">
        <f t="shared" si="26"/>
        <v/>
      </c>
      <c r="O225" t="str">
        <f t="shared" si="27"/>
        <v/>
      </c>
    </row>
    <row r="226" spans="1:15" x14ac:dyDescent="0.25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5" t="s">
        <v>418</v>
      </c>
      <c r="N226" t="str">
        <f t="shared" si="26"/>
        <v/>
      </c>
      <c r="O226" t="str">
        <f t="shared" si="27"/>
        <v/>
      </c>
    </row>
    <row r="227" spans="1:15" x14ac:dyDescent="0.25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5" t="s">
        <v>418</v>
      </c>
      <c r="N227" t="str">
        <f t="shared" si="26"/>
        <v/>
      </c>
      <c r="O227" t="str">
        <f t="shared" si="27"/>
        <v/>
      </c>
    </row>
    <row r="228" spans="1:15" x14ac:dyDescent="0.25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5" t="s">
        <v>418</v>
      </c>
      <c r="N228" t="str">
        <f t="shared" si="26"/>
        <v/>
      </c>
      <c r="O228" t="str">
        <f t="shared" si="27"/>
        <v/>
      </c>
    </row>
    <row r="229" spans="1:15" x14ac:dyDescent="0.25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5" t="s">
        <v>418</v>
      </c>
      <c r="N229" t="str">
        <f t="shared" si="26"/>
        <v/>
      </c>
      <c r="O229" t="str">
        <f t="shared" si="27"/>
        <v/>
      </c>
    </row>
    <row r="230" spans="1:15" x14ac:dyDescent="0.25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5" t="s">
        <v>418</v>
      </c>
      <c r="N230" t="str">
        <f t="shared" si="26"/>
        <v/>
      </c>
      <c r="O230" t="str">
        <f t="shared" si="27"/>
        <v/>
      </c>
    </row>
    <row r="231" spans="1:15" x14ac:dyDescent="0.25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5" t="s">
        <v>418</v>
      </c>
      <c r="N231" t="str">
        <f t="shared" si="26"/>
        <v/>
      </c>
      <c r="O231" t="str">
        <f t="shared" si="27"/>
        <v/>
      </c>
    </row>
    <row r="232" spans="1:15" x14ac:dyDescent="0.25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5" t="s">
        <v>418</v>
      </c>
      <c r="N232" t="str">
        <f t="shared" si="26"/>
        <v/>
      </c>
      <c r="O232" t="str">
        <f t="shared" si="27"/>
        <v/>
      </c>
    </row>
    <row r="233" spans="1:15" x14ac:dyDescent="0.25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5" t="s">
        <v>418</v>
      </c>
      <c r="N233" t="str">
        <f t="shared" si="26"/>
        <v/>
      </c>
      <c r="O233" t="str">
        <f t="shared" si="27"/>
        <v/>
      </c>
    </row>
    <row r="234" spans="1:15" x14ac:dyDescent="0.25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5" t="s">
        <v>418</v>
      </c>
      <c r="N234" t="str">
        <f t="shared" si="26"/>
        <v/>
      </c>
      <c r="O234" t="str">
        <f t="shared" si="27"/>
        <v/>
      </c>
    </row>
    <row r="235" spans="1:15" x14ac:dyDescent="0.25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5" t="s">
        <v>418</v>
      </c>
      <c r="N235" t="str">
        <f t="shared" si="26"/>
        <v/>
      </c>
      <c r="O235" t="str">
        <f t="shared" si="27"/>
        <v/>
      </c>
    </row>
    <row r="236" spans="1:15" x14ac:dyDescent="0.25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5" t="s">
        <v>418</v>
      </c>
      <c r="N236" t="str">
        <f t="shared" si="26"/>
        <v/>
      </c>
      <c r="O236" t="str">
        <f t="shared" si="27"/>
        <v/>
      </c>
    </row>
    <row r="237" spans="1:15" x14ac:dyDescent="0.25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5" t="s">
        <v>418</v>
      </c>
      <c r="N237" t="str">
        <f t="shared" si="26"/>
        <v/>
      </c>
      <c r="O237" t="str">
        <f t="shared" si="27"/>
        <v/>
      </c>
    </row>
    <row r="238" spans="1:15" x14ac:dyDescent="0.25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5" t="s">
        <v>418</v>
      </c>
      <c r="N238" t="str">
        <f t="shared" si="26"/>
        <v/>
      </c>
      <c r="O238" t="str">
        <f t="shared" si="27"/>
        <v/>
      </c>
    </row>
    <row r="239" spans="1:15" x14ac:dyDescent="0.25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5" t="s">
        <v>418</v>
      </c>
      <c r="N239" t="str">
        <f t="shared" si="26"/>
        <v/>
      </c>
      <c r="O239" t="str">
        <f t="shared" si="27"/>
        <v/>
      </c>
    </row>
    <row r="240" spans="1:15" x14ac:dyDescent="0.25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5" t="s">
        <v>418</v>
      </c>
      <c r="N240" t="str">
        <f t="shared" si="26"/>
        <v/>
      </c>
      <c r="O240" t="str">
        <f t="shared" si="27"/>
        <v/>
      </c>
    </row>
    <row r="241" spans="1:15" x14ac:dyDescent="0.25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5" t="s">
        <v>418</v>
      </c>
      <c r="N241" t="str">
        <f t="shared" si="26"/>
        <v/>
      </c>
      <c r="O241" t="str">
        <f t="shared" si="27"/>
        <v/>
      </c>
    </row>
    <row r="242" spans="1:15" x14ac:dyDescent="0.25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5" t="s">
        <v>418</v>
      </c>
      <c r="N242" t="str">
        <f t="shared" si="26"/>
        <v/>
      </c>
      <c r="O242" t="str">
        <f t="shared" si="27"/>
        <v/>
      </c>
    </row>
    <row r="243" spans="1:15" x14ac:dyDescent="0.25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5" t="s">
        <v>418</v>
      </c>
      <c r="N243" t="str">
        <f t="shared" si="26"/>
        <v/>
      </c>
      <c r="O243" t="str">
        <f t="shared" si="27"/>
        <v/>
      </c>
    </row>
    <row r="244" spans="1:15" x14ac:dyDescent="0.25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5" t="s">
        <v>418</v>
      </c>
      <c r="N244" t="str">
        <f t="shared" si="26"/>
        <v/>
      </c>
      <c r="O244" t="str">
        <f t="shared" si="27"/>
        <v/>
      </c>
    </row>
    <row r="245" spans="1:15" x14ac:dyDescent="0.25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5" t="s">
        <v>418</v>
      </c>
      <c r="N245" t="str">
        <f t="shared" si="26"/>
        <v/>
      </c>
      <c r="O245" t="str">
        <f t="shared" si="27"/>
        <v/>
      </c>
    </row>
    <row r="246" spans="1:15" x14ac:dyDescent="0.25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5" t="s">
        <v>418</v>
      </c>
      <c r="N246" t="str">
        <f t="shared" si="26"/>
        <v/>
      </c>
      <c r="O246" t="str">
        <f t="shared" si="27"/>
        <v/>
      </c>
    </row>
    <row r="247" spans="1:15" x14ac:dyDescent="0.25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5" t="s">
        <v>418</v>
      </c>
      <c r="N247" t="str">
        <f t="shared" si="26"/>
        <v/>
      </c>
      <c r="O247" t="str">
        <f t="shared" si="27"/>
        <v/>
      </c>
    </row>
    <row r="248" spans="1:15" x14ac:dyDescent="0.25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5" t="s">
        <v>418</v>
      </c>
      <c r="N248" t="str">
        <f t="shared" si="26"/>
        <v/>
      </c>
      <c r="O248" t="str">
        <f t="shared" si="27"/>
        <v/>
      </c>
    </row>
    <row r="249" spans="1:15" x14ac:dyDescent="0.25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5" t="s">
        <v>418</v>
      </c>
      <c r="N249" t="str">
        <f t="shared" si="26"/>
        <v/>
      </c>
      <c r="O249" t="str">
        <f t="shared" si="27"/>
        <v/>
      </c>
    </row>
    <row r="250" spans="1:15" x14ac:dyDescent="0.25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5" t="s">
        <v>418</v>
      </c>
      <c r="N250" t="str">
        <f t="shared" si="26"/>
        <v/>
      </c>
      <c r="O250" t="str">
        <f t="shared" si="27"/>
        <v/>
      </c>
    </row>
    <row r="251" spans="1:15" x14ac:dyDescent="0.25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5" t="s">
        <v>418</v>
      </c>
      <c r="N251" t="str">
        <f t="shared" si="26"/>
        <v/>
      </c>
      <c r="O251" t="str">
        <f t="shared" si="27"/>
        <v/>
      </c>
    </row>
    <row r="252" spans="1:15" x14ac:dyDescent="0.25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5" t="s">
        <v>418</v>
      </c>
      <c r="N252" t="str">
        <f t="shared" si="26"/>
        <v/>
      </c>
      <c r="O252" t="str">
        <f t="shared" si="27"/>
        <v/>
      </c>
    </row>
    <row r="253" spans="1:15" x14ac:dyDescent="0.25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5" t="s">
        <v>418</v>
      </c>
      <c r="N253" t="str">
        <f t="shared" si="26"/>
        <v/>
      </c>
      <c r="O253" t="str">
        <f t="shared" si="27"/>
        <v/>
      </c>
    </row>
    <row r="254" spans="1:15" x14ac:dyDescent="0.25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5" t="s">
        <v>418</v>
      </c>
      <c r="N254" t="str">
        <f t="shared" si="26"/>
        <v/>
      </c>
      <c r="O254" t="str">
        <f t="shared" si="27"/>
        <v/>
      </c>
    </row>
    <row r="255" spans="1:15" x14ac:dyDescent="0.25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5" t="s">
        <v>418</v>
      </c>
      <c r="N255" t="str">
        <f t="shared" si="26"/>
        <v/>
      </c>
      <c r="O255" t="str">
        <f t="shared" si="27"/>
        <v/>
      </c>
    </row>
    <row r="256" spans="1:15" x14ac:dyDescent="0.25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5" t="s">
        <v>418</v>
      </c>
      <c r="N256" t="str">
        <f t="shared" si="26"/>
        <v/>
      </c>
      <c r="O256" t="str">
        <f t="shared" si="27"/>
        <v/>
      </c>
    </row>
    <row r="257" spans="1:15" x14ac:dyDescent="0.25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5" t="s">
        <v>418</v>
      </c>
      <c r="N257" t="str">
        <f t="shared" si="26"/>
        <v/>
      </c>
      <c r="O257" t="str">
        <f t="shared" si="27"/>
        <v/>
      </c>
    </row>
    <row r="258" spans="1:15" x14ac:dyDescent="0.25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5" t="s">
        <v>418</v>
      </c>
      <c r="N258" t="str">
        <f t="shared" si="26"/>
        <v/>
      </c>
      <c r="O258" t="str">
        <f t="shared" si="27"/>
        <v/>
      </c>
    </row>
    <row r="259" spans="1:15" x14ac:dyDescent="0.25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5" t="s">
        <v>418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5" t="s">
        <v>418</v>
      </c>
      <c r="N261" t="str">
        <f t="shared" si="33"/>
        <v/>
      </c>
      <c r="O261" t="str">
        <f t="shared" si="34"/>
        <v/>
      </c>
    </row>
    <row r="262" spans="1:15" x14ac:dyDescent="0.25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5" t="s">
        <v>418</v>
      </c>
      <c r="N262" t="str">
        <f t="shared" si="33"/>
        <v/>
      </c>
      <c r="O262" t="str">
        <f t="shared" si="34"/>
        <v/>
      </c>
    </row>
    <row r="263" spans="1:15" x14ac:dyDescent="0.25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5" t="s">
        <v>418</v>
      </c>
      <c r="N263" t="str">
        <f t="shared" si="33"/>
        <v/>
      </c>
      <c r="O263" t="str">
        <f t="shared" si="34"/>
        <v/>
      </c>
    </row>
    <row r="264" spans="1:15" x14ac:dyDescent="0.25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5" t="s">
        <v>418</v>
      </c>
      <c r="N264" t="str">
        <f t="shared" si="33"/>
        <v/>
      </c>
      <c r="O264" t="str">
        <f t="shared" si="34"/>
        <v/>
      </c>
    </row>
    <row r="265" spans="1:15" x14ac:dyDescent="0.25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5" t="s">
        <v>418</v>
      </c>
      <c r="N265" t="str">
        <f t="shared" si="33"/>
        <v/>
      </c>
      <c r="O265" t="str">
        <f t="shared" si="34"/>
        <v/>
      </c>
    </row>
    <row r="266" spans="1:15" x14ac:dyDescent="0.25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5" t="s">
        <v>418</v>
      </c>
      <c r="N266" t="str">
        <f t="shared" si="33"/>
        <v/>
      </c>
      <c r="O266" t="str">
        <f t="shared" si="34"/>
        <v/>
      </c>
    </row>
    <row r="267" spans="1:15" x14ac:dyDescent="0.25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5" t="s">
        <v>418</v>
      </c>
      <c r="N267" t="str">
        <f t="shared" si="33"/>
        <v/>
      </c>
      <c r="O267" t="str">
        <f t="shared" si="34"/>
        <v/>
      </c>
    </row>
    <row r="268" spans="1:15" x14ac:dyDescent="0.25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5" t="s">
        <v>418</v>
      </c>
      <c r="N268" t="str">
        <f t="shared" si="33"/>
        <v/>
      </c>
      <c r="O268" t="str">
        <f t="shared" si="34"/>
        <v/>
      </c>
    </row>
    <row r="269" spans="1:15" x14ac:dyDescent="0.25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5" t="s">
        <v>418</v>
      </c>
      <c r="N269" t="str">
        <f t="shared" si="33"/>
        <v/>
      </c>
      <c r="O269" t="str">
        <f t="shared" si="34"/>
        <v/>
      </c>
    </row>
    <row r="270" spans="1:15" x14ac:dyDescent="0.25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5" t="s">
        <v>418</v>
      </c>
      <c r="N270" t="str">
        <f t="shared" si="33"/>
        <v/>
      </c>
      <c r="O270" t="str">
        <f t="shared" si="34"/>
        <v/>
      </c>
    </row>
    <row r="271" spans="1:15" x14ac:dyDescent="0.25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5" t="s">
        <v>418</v>
      </c>
      <c r="N271" t="str">
        <f t="shared" si="33"/>
        <v/>
      </c>
      <c r="O271" t="str">
        <f t="shared" si="34"/>
        <v/>
      </c>
    </row>
    <row r="272" spans="1:15" x14ac:dyDescent="0.25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5" t="s">
        <v>418</v>
      </c>
      <c r="N272" t="str">
        <f t="shared" si="33"/>
        <v/>
      </c>
      <c r="O272" t="str">
        <f t="shared" si="34"/>
        <v/>
      </c>
    </row>
    <row r="273" spans="1:15" x14ac:dyDescent="0.25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5" t="s">
        <v>418</v>
      </c>
      <c r="N273" t="str">
        <f t="shared" si="33"/>
        <v/>
      </c>
      <c r="O273" t="str">
        <f t="shared" si="34"/>
        <v/>
      </c>
    </row>
    <row r="274" spans="1:15" x14ac:dyDescent="0.25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5" t="s">
        <v>418</v>
      </c>
      <c r="N274" t="str">
        <f t="shared" si="33"/>
        <v/>
      </c>
      <c r="O274" t="str">
        <f t="shared" si="34"/>
        <v/>
      </c>
    </row>
    <row r="275" spans="1:15" x14ac:dyDescent="0.25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5" t="s">
        <v>418</v>
      </c>
      <c r="N275" t="str">
        <f t="shared" si="33"/>
        <v/>
      </c>
      <c r="O275" t="str">
        <f t="shared" si="34"/>
        <v/>
      </c>
    </row>
    <row r="276" spans="1:15" x14ac:dyDescent="0.25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5" t="s">
        <v>418</v>
      </c>
      <c r="N276" t="str">
        <f t="shared" si="33"/>
        <v/>
      </c>
      <c r="O276" t="str">
        <f t="shared" si="34"/>
        <v/>
      </c>
    </row>
    <row r="277" spans="1:15" x14ac:dyDescent="0.25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5" t="s">
        <v>418</v>
      </c>
      <c r="N277" t="str">
        <f t="shared" si="33"/>
        <v/>
      </c>
      <c r="O277" t="str">
        <f t="shared" si="34"/>
        <v/>
      </c>
    </row>
    <row r="278" spans="1:15" x14ac:dyDescent="0.25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5" t="s">
        <v>418</v>
      </c>
      <c r="N278" t="str">
        <f t="shared" si="33"/>
        <v/>
      </c>
      <c r="O278" t="str">
        <f t="shared" si="34"/>
        <v/>
      </c>
    </row>
    <row r="279" spans="1:15" x14ac:dyDescent="0.25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5" t="s">
        <v>418</v>
      </c>
      <c r="N279" t="str">
        <f t="shared" si="33"/>
        <v/>
      </c>
      <c r="O279" t="str">
        <f t="shared" si="34"/>
        <v/>
      </c>
    </row>
    <row r="280" spans="1:15" x14ac:dyDescent="0.25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5" t="s">
        <v>418</v>
      </c>
      <c r="N280" t="str">
        <f t="shared" si="33"/>
        <v/>
      </c>
      <c r="O280" t="str">
        <f t="shared" si="34"/>
        <v/>
      </c>
    </row>
    <row r="281" spans="1:15" x14ac:dyDescent="0.25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5" t="s">
        <v>418</v>
      </c>
      <c r="N281" t="str">
        <f t="shared" si="33"/>
        <v/>
      </c>
      <c r="O281" t="str">
        <f t="shared" si="34"/>
        <v/>
      </c>
    </row>
    <row r="282" spans="1:15" x14ac:dyDescent="0.25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5" t="s">
        <v>418</v>
      </c>
      <c r="N282" t="str">
        <f t="shared" si="33"/>
        <v/>
      </c>
      <c r="O282" t="str">
        <f t="shared" si="34"/>
        <v/>
      </c>
    </row>
    <row r="283" spans="1:15" x14ac:dyDescent="0.25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5" t="s">
        <v>418</v>
      </c>
      <c r="N283" t="str">
        <f t="shared" si="33"/>
        <v/>
      </c>
      <c r="O283" t="str">
        <f t="shared" si="34"/>
        <v/>
      </c>
    </row>
    <row r="284" spans="1:15" x14ac:dyDescent="0.25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5" t="s">
        <v>418</v>
      </c>
      <c r="N284" t="str">
        <f t="shared" si="33"/>
        <v/>
      </c>
      <c r="O284" t="str">
        <f t="shared" si="34"/>
        <v/>
      </c>
    </row>
    <row r="285" spans="1:15" x14ac:dyDescent="0.25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5" t="s">
        <v>418</v>
      </c>
      <c r="N285" t="str">
        <f t="shared" si="33"/>
        <v/>
      </c>
      <c r="O285" t="str">
        <f t="shared" si="34"/>
        <v/>
      </c>
    </row>
    <row r="286" spans="1:15" x14ac:dyDescent="0.25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5" t="s">
        <v>418</v>
      </c>
      <c r="N286" t="str">
        <f t="shared" si="33"/>
        <v/>
      </c>
      <c r="O286" t="str">
        <f t="shared" si="34"/>
        <v/>
      </c>
    </row>
    <row r="287" spans="1:15" x14ac:dyDescent="0.25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5" t="s">
        <v>418</v>
      </c>
      <c r="N287" t="str">
        <f t="shared" si="33"/>
        <v/>
      </c>
      <c r="O287" t="str">
        <f t="shared" si="34"/>
        <v/>
      </c>
    </row>
    <row r="288" spans="1:15" x14ac:dyDescent="0.25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5" t="s">
        <v>418</v>
      </c>
      <c r="N288" t="str">
        <f t="shared" si="33"/>
        <v/>
      </c>
      <c r="O288" t="str">
        <f t="shared" si="34"/>
        <v/>
      </c>
    </row>
    <row r="289" spans="1:15" x14ac:dyDescent="0.25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5" t="s">
        <v>418</v>
      </c>
      <c r="N289" t="str">
        <f t="shared" si="33"/>
        <v/>
      </c>
      <c r="O289" t="str">
        <f t="shared" si="34"/>
        <v/>
      </c>
    </row>
    <row r="290" spans="1:15" x14ac:dyDescent="0.25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5" t="s">
        <v>418</v>
      </c>
      <c r="N290" t="str">
        <f t="shared" si="33"/>
        <v/>
      </c>
      <c r="O290" t="str">
        <f t="shared" si="34"/>
        <v/>
      </c>
    </row>
    <row r="291" spans="1:15" x14ac:dyDescent="0.25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5" t="s">
        <v>418</v>
      </c>
      <c r="N291" t="str">
        <f t="shared" si="33"/>
        <v/>
      </c>
      <c r="O291" t="str">
        <f t="shared" si="34"/>
        <v/>
      </c>
    </row>
    <row r="292" spans="1:15" x14ac:dyDescent="0.25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5" t="s">
        <v>418</v>
      </c>
      <c r="N292" t="str">
        <f t="shared" si="33"/>
        <v/>
      </c>
      <c r="O292" t="str">
        <f t="shared" si="34"/>
        <v/>
      </c>
    </row>
    <row r="293" spans="1:15" x14ac:dyDescent="0.25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5" t="s">
        <v>418</v>
      </c>
      <c r="N293" t="str">
        <f t="shared" si="33"/>
        <v/>
      </c>
      <c r="O293" t="str">
        <f t="shared" si="34"/>
        <v/>
      </c>
    </row>
    <row r="294" spans="1:15" x14ac:dyDescent="0.25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5" t="s">
        <v>418</v>
      </c>
      <c r="N294" t="str">
        <f t="shared" si="33"/>
        <v/>
      </c>
      <c r="O294" t="str">
        <f t="shared" si="34"/>
        <v/>
      </c>
    </row>
    <row r="295" spans="1:15" x14ac:dyDescent="0.25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5" t="s">
        <v>418</v>
      </c>
      <c r="N295" t="str">
        <f t="shared" si="33"/>
        <v/>
      </c>
      <c r="O295" t="str">
        <f t="shared" si="34"/>
        <v/>
      </c>
    </row>
    <row r="296" spans="1:15" x14ac:dyDescent="0.25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5" t="s">
        <v>418</v>
      </c>
      <c r="N296" t="str">
        <f t="shared" si="33"/>
        <v/>
      </c>
      <c r="O296" t="str">
        <f t="shared" si="34"/>
        <v/>
      </c>
    </row>
    <row r="297" spans="1:15" x14ac:dyDescent="0.25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5" t="s">
        <v>418</v>
      </c>
      <c r="N297" t="str">
        <f t="shared" si="33"/>
        <v/>
      </c>
      <c r="O297" t="str">
        <f t="shared" si="34"/>
        <v/>
      </c>
    </row>
    <row r="298" spans="1:15" x14ac:dyDescent="0.25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5" t="s">
        <v>418</v>
      </c>
      <c r="N298" t="str">
        <f t="shared" si="33"/>
        <v/>
      </c>
      <c r="O298" t="str">
        <f t="shared" si="34"/>
        <v/>
      </c>
    </row>
    <row r="299" spans="1:15" x14ac:dyDescent="0.25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5" t="s">
        <v>418</v>
      </c>
      <c r="N299" t="str">
        <f t="shared" si="33"/>
        <v/>
      </c>
      <c r="O299" t="str">
        <f t="shared" si="34"/>
        <v/>
      </c>
    </row>
    <row r="300" spans="1:15" x14ac:dyDescent="0.25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5" t="s">
        <v>418</v>
      </c>
      <c r="N300" t="str">
        <f t="shared" si="33"/>
        <v/>
      </c>
      <c r="O300" t="str">
        <f t="shared" si="34"/>
        <v/>
      </c>
    </row>
    <row r="301" spans="1:15" x14ac:dyDescent="0.25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5" t="s">
        <v>418</v>
      </c>
      <c r="N301" t="str">
        <f t="shared" si="33"/>
        <v/>
      </c>
      <c r="O301" t="str">
        <f t="shared" si="34"/>
        <v/>
      </c>
    </row>
    <row r="302" spans="1:15" x14ac:dyDescent="0.25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5" t="s">
        <v>418</v>
      </c>
      <c r="N302" t="str">
        <f t="shared" si="33"/>
        <v/>
      </c>
      <c r="O302" t="str">
        <f t="shared" si="34"/>
        <v/>
      </c>
    </row>
    <row r="303" spans="1:15" x14ac:dyDescent="0.25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5" t="s">
        <v>418</v>
      </c>
      <c r="N303" t="str">
        <f t="shared" si="33"/>
        <v/>
      </c>
      <c r="O303" t="str">
        <f t="shared" si="34"/>
        <v/>
      </c>
    </row>
    <row r="304" spans="1:15" x14ac:dyDescent="0.25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5" t="s">
        <v>418</v>
      </c>
      <c r="N304" t="str">
        <f t="shared" si="33"/>
        <v/>
      </c>
      <c r="O304" t="str">
        <f t="shared" si="34"/>
        <v/>
      </c>
    </row>
    <row r="305" spans="1:15" x14ac:dyDescent="0.25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5" t="s">
        <v>418</v>
      </c>
      <c r="N305" t="str">
        <f t="shared" si="33"/>
        <v/>
      </c>
      <c r="O305" t="str">
        <f t="shared" si="34"/>
        <v/>
      </c>
    </row>
    <row r="306" spans="1:15" x14ac:dyDescent="0.25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5" t="s">
        <v>418</v>
      </c>
      <c r="N306" t="str">
        <f t="shared" si="33"/>
        <v/>
      </c>
      <c r="O306" t="str">
        <f t="shared" si="34"/>
        <v/>
      </c>
    </row>
    <row r="307" spans="1:15" x14ac:dyDescent="0.25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5" t="s">
        <v>418</v>
      </c>
      <c r="N307" t="str">
        <f t="shared" si="33"/>
        <v/>
      </c>
      <c r="O307" t="str">
        <f t="shared" si="34"/>
        <v/>
      </c>
    </row>
    <row r="308" spans="1:15" x14ac:dyDescent="0.25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5" t="s">
        <v>418</v>
      </c>
      <c r="N308" t="str">
        <f t="shared" si="33"/>
        <v/>
      </c>
      <c r="O308" t="str">
        <f t="shared" si="34"/>
        <v/>
      </c>
    </row>
    <row r="309" spans="1:15" x14ac:dyDescent="0.25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5" t="s">
        <v>418</v>
      </c>
      <c r="N309" t="str">
        <f t="shared" si="33"/>
        <v/>
      </c>
      <c r="O309" t="str">
        <f t="shared" si="34"/>
        <v/>
      </c>
    </row>
    <row r="310" spans="1:15" x14ac:dyDescent="0.25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5" t="s">
        <v>418</v>
      </c>
      <c r="N310" t="str">
        <f t="shared" si="33"/>
        <v/>
      </c>
      <c r="O310" t="str">
        <f t="shared" si="34"/>
        <v/>
      </c>
    </row>
    <row r="311" spans="1:15" x14ac:dyDescent="0.25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5" t="s">
        <v>418</v>
      </c>
      <c r="N311" t="str">
        <f t="shared" si="33"/>
        <v/>
      </c>
      <c r="O311" t="str">
        <f t="shared" si="34"/>
        <v/>
      </c>
    </row>
    <row r="312" spans="1:15" x14ac:dyDescent="0.25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5" t="s">
        <v>418</v>
      </c>
      <c r="N312" t="str">
        <f t="shared" si="33"/>
        <v/>
      </c>
      <c r="O312" t="str">
        <f t="shared" si="34"/>
        <v/>
      </c>
    </row>
    <row r="313" spans="1:15" x14ac:dyDescent="0.25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5" t="s">
        <v>418</v>
      </c>
      <c r="N313" t="str">
        <f t="shared" si="33"/>
        <v/>
      </c>
      <c r="O313" t="str">
        <f t="shared" si="34"/>
        <v/>
      </c>
    </row>
    <row r="314" spans="1:15" x14ac:dyDescent="0.25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5" t="s">
        <v>418</v>
      </c>
      <c r="N314" t="str">
        <f t="shared" si="33"/>
        <v/>
      </c>
      <c r="O314" t="str">
        <f t="shared" si="34"/>
        <v/>
      </c>
    </row>
    <row r="315" spans="1:15" x14ac:dyDescent="0.25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5" t="s">
        <v>418</v>
      </c>
      <c r="N315" t="str">
        <f t="shared" si="33"/>
        <v/>
      </c>
      <c r="O315" t="str">
        <f t="shared" si="34"/>
        <v/>
      </c>
    </row>
    <row r="316" spans="1:15" x14ac:dyDescent="0.25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5" t="s">
        <v>418</v>
      </c>
      <c r="N316" t="str">
        <f t="shared" si="33"/>
        <v/>
      </c>
      <c r="O316" t="str">
        <f t="shared" si="34"/>
        <v/>
      </c>
    </row>
    <row r="317" spans="1:15" x14ac:dyDescent="0.25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5" t="s">
        <v>418</v>
      </c>
      <c r="N317" t="str">
        <f t="shared" si="33"/>
        <v/>
      </c>
      <c r="O317" t="str">
        <f t="shared" si="34"/>
        <v/>
      </c>
    </row>
    <row r="318" spans="1:15" x14ac:dyDescent="0.25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5" t="s">
        <v>418</v>
      </c>
      <c r="N318" t="str">
        <f t="shared" si="33"/>
        <v/>
      </c>
      <c r="O318" t="str">
        <f t="shared" si="34"/>
        <v/>
      </c>
    </row>
    <row r="319" spans="1:15" x14ac:dyDescent="0.25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5" t="s">
        <v>418</v>
      </c>
      <c r="N319" t="str">
        <f t="shared" si="33"/>
        <v/>
      </c>
      <c r="O319" t="str">
        <f t="shared" si="34"/>
        <v/>
      </c>
    </row>
    <row r="320" spans="1:15" x14ac:dyDescent="0.25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5" t="s">
        <v>418</v>
      </c>
      <c r="N320" t="str">
        <f t="shared" si="33"/>
        <v/>
      </c>
      <c r="O320" t="str">
        <f t="shared" si="34"/>
        <v/>
      </c>
    </row>
    <row r="321" spans="1:15" x14ac:dyDescent="0.25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5" t="s">
        <v>418</v>
      </c>
      <c r="N321" t="str">
        <f t="shared" si="33"/>
        <v/>
      </c>
      <c r="O321" t="str">
        <f t="shared" si="34"/>
        <v/>
      </c>
    </row>
    <row r="322" spans="1:15" x14ac:dyDescent="0.25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5" t="s">
        <v>418</v>
      </c>
      <c r="N322" t="str">
        <f t="shared" si="33"/>
        <v/>
      </c>
      <c r="O322" t="str">
        <f t="shared" si="34"/>
        <v/>
      </c>
    </row>
    <row r="323" spans="1:15" x14ac:dyDescent="0.25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5" t="s">
        <v>418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5" t="s">
        <v>418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5" t="s">
        <v>418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40625" defaultRowHeight="15" x14ac:dyDescent="0.25"/>
  <cols>
    <col min="1" max="1" width="9.140625" style="130" customWidth="1"/>
    <col min="2" max="4" width="37.140625" style="130" customWidth="1"/>
    <col min="5" max="5" width="59.7109375" bestFit="1" customWidth="1"/>
    <col min="6" max="6" width="32.85546875" bestFit="1" customWidth="1"/>
    <col min="7" max="7" width="6" bestFit="1" customWidth="1"/>
    <col min="8" max="8" width="7.85546875" customWidth="1"/>
    <col min="9" max="9" width="15.7109375" customWidth="1"/>
    <col min="10" max="10" width="10.5703125" customWidth="1"/>
    <col min="11" max="11" width="9.140625" style="130" customWidth="1"/>
    <col min="12" max="12" width="52.7109375" style="75" customWidth="1"/>
    <col min="13" max="13" width="58.28515625" style="75" customWidth="1"/>
    <col min="14" max="14" width="8.42578125" style="75" bestFit="1" customWidth="1"/>
    <col min="15" max="15" width="23.42578125" style="75" customWidth="1"/>
    <col min="16" max="16384" width="9.140625" style="130"/>
  </cols>
  <sheetData>
    <row r="1" spans="1:15" x14ac:dyDescent="0.25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25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13910</v>
      </c>
      <c r="O4" t="str">
        <f t="shared" si="7"/>
        <v>Αρριανών</v>
      </c>
    </row>
    <row r="5" spans="1:15" x14ac:dyDescent="0.25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14058</v>
      </c>
      <c r="O5" t="str">
        <f t="shared" si="7"/>
        <v>Διδυμοτείχου</v>
      </c>
    </row>
    <row r="6" spans="1:15" x14ac:dyDescent="0.25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14068</v>
      </c>
      <c r="O6" t="str">
        <f t="shared" si="7"/>
        <v>Δοξάτου</v>
      </c>
    </row>
    <row r="7" spans="1:15" x14ac:dyDescent="0.25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14070</v>
      </c>
      <c r="O7" t="str">
        <f t="shared" si="7"/>
        <v>Δράμας</v>
      </c>
    </row>
    <row r="8" spans="1:15" x14ac:dyDescent="0.25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14124</v>
      </c>
      <c r="O8" t="str">
        <f t="shared" si="7"/>
        <v>Θάσου</v>
      </c>
    </row>
    <row r="9" spans="1:15" x14ac:dyDescent="0.25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14140</v>
      </c>
      <c r="O9" t="str">
        <f t="shared" si="7"/>
        <v>Ιάσμου</v>
      </c>
    </row>
    <row r="10" spans="1:15" x14ac:dyDescent="0.25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14156</v>
      </c>
      <c r="O10" t="str">
        <f t="shared" si="7"/>
        <v>Καβάλας</v>
      </c>
    </row>
    <row r="11" spans="1:15" x14ac:dyDescent="0.25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14202</v>
      </c>
      <c r="O11" t="str">
        <f t="shared" si="7"/>
        <v>Κάτω Νευροκοπίου</v>
      </c>
    </row>
    <row r="12" spans="1:15" x14ac:dyDescent="0.25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14220</v>
      </c>
      <c r="O12" t="str">
        <f t="shared" si="7"/>
        <v>Κομοτηνής</v>
      </c>
    </row>
    <row r="13" spans="1:15" x14ac:dyDescent="0.25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14280</v>
      </c>
      <c r="O13" t="str">
        <f t="shared" si="7"/>
        <v>Μαρωνείας - Σαπών</v>
      </c>
    </row>
    <row r="14" spans="1:15" x14ac:dyDescent="0.25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14304</v>
      </c>
      <c r="O14" t="str">
        <f t="shared" si="7"/>
        <v>Μύκης</v>
      </c>
    </row>
    <row r="15" spans="1:15" x14ac:dyDescent="0.25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14336</v>
      </c>
      <c r="O15" t="str">
        <f t="shared" si="7"/>
        <v>Νέστου</v>
      </c>
    </row>
    <row r="16" spans="1:15" x14ac:dyDescent="0.25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14330</v>
      </c>
      <c r="O16" t="str">
        <f t="shared" si="7"/>
        <v>Ξάνθης</v>
      </c>
    </row>
    <row r="17" spans="1:15" x14ac:dyDescent="0.25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14352</v>
      </c>
      <c r="O17" t="str">
        <f t="shared" si="7"/>
        <v>Ορεστιάδας</v>
      </c>
    </row>
    <row r="18" spans="1:15" x14ac:dyDescent="0.25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14360</v>
      </c>
      <c r="O18" t="str">
        <f t="shared" si="7"/>
        <v>Παγγαίου</v>
      </c>
    </row>
    <row r="19" spans="1:15" x14ac:dyDescent="0.25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14396</v>
      </c>
      <c r="O19" t="str">
        <f t="shared" si="7"/>
        <v>Παρανεστίου</v>
      </c>
    </row>
    <row r="20" spans="1:15" x14ac:dyDescent="0.25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14420</v>
      </c>
      <c r="O20" t="str">
        <f t="shared" si="7"/>
        <v>Προσοτσάνης</v>
      </c>
    </row>
    <row r="21" spans="1:15" x14ac:dyDescent="0.25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14432</v>
      </c>
      <c r="O21" t="str">
        <f t="shared" si="7"/>
        <v>Σαμοθράκης</v>
      </c>
    </row>
    <row r="22" spans="1:15" x14ac:dyDescent="0.25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14470</v>
      </c>
      <c r="O22" t="str">
        <f t="shared" si="7"/>
        <v>Σουφλίου</v>
      </c>
    </row>
    <row r="23" spans="1:15" x14ac:dyDescent="0.25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14492</v>
      </c>
      <c r="O23" t="str">
        <f t="shared" si="7"/>
        <v>Τοπείρου</v>
      </c>
    </row>
    <row r="24" spans="1:15" x14ac:dyDescent="0.25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13926</v>
      </c>
      <c r="O26" t="str">
        <f t="shared" si="7"/>
        <v>Αγίου Δημητρίου</v>
      </c>
    </row>
    <row r="27" spans="1:15" x14ac:dyDescent="0.25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13932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13934</v>
      </c>
      <c r="O28" t="str">
        <f t="shared" si="7"/>
        <v>Αγκιστρίου</v>
      </c>
    </row>
    <row r="29" spans="1:15" x14ac:dyDescent="0.25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13944</v>
      </c>
      <c r="O29" t="str">
        <f t="shared" si="7"/>
        <v>Αθηναίων</v>
      </c>
    </row>
    <row r="30" spans="1:15" x14ac:dyDescent="0.25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13946</v>
      </c>
      <c r="O30" t="str">
        <f t="shared" si="7"/>
        <v>Αιγάλεω</v>
      </c>
    </row>
    <row r="31" spans="1:15" x14ac:dyDescent="0.25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13948</v>
      </c>
      <c r="O31" t="str">
        <f t="shared" si="7"/>
        <v>Αίγινας</v>
      </c>
    </row>
    <row r="32" spans="1:15" x14ac:dyDescent="0.25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13956</v>
      </c>
      <c r="O32" t="str">
        <f t="shared" si="7"/>
        <v>Αλίμου</v>
      </c>
    </row>
    <row r="33" spans="1:15" x14ac:dyDescent="0.25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13964</v>
      </c>
      <c r="O33" t="str">
        <f t="shared" si="7"/>
        <v>Αμαρουσίου</v>
      </c>
    </row>
    <row r="34" spans="1:15" x14ac:dyDescent="0.25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14004</v>
      </c>
      <c r="O34" t="str">
        <f t="shared" si="7"/>
        <v>Ασπροπύργου</v>
      </c>
    </row>
    <row r="35" spans="1:15" x14ac:dyDescent="0.25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14008</v>
      </c>
      <c r="O35" t="str">
        <f t="shared" si="7"/>
        <v>Αχαρνών</v>
      </c>
    </row>
    <row r="36" spans="1:15" x14ac:dyDescent="0.25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14010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14024</v>
      </c>
      <c r="O37" t="str">
        <f t="shared" si="7"/>
        <v>Βριλησσίων</v>
      </c>
    </row>
    <row r="38" spans="1:15" x14ac:dyDescent="0.25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14032</v>
      </c>
      <c r="O38" t="str">
        <f t="shared" si="7"/>
        <v>Βύρωνος</v>
      </c>
    </row>
    <row r="39" spans="1:15" x14ac:dyDescent="0.25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14036</v>
      </c>
      <c r="O39" t="str">
        <f t="shared" si="7"/>
        <v>Γαλατσίου</v>
      </c>
    </row>
    <row r="40" spans="1:15" x14ac:dyDescent="0.25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14040</v>
      </c>
      <c r="O40" t="str">
        <f t="shared" si="7"/>
        <v>Γλυφάδας</v>
      </c>
    </row>
    <row r="41" spans="1:15" x14ac:dyDescent="0.25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14048</v>
      </c>
      <c r="O41" t="str">
        <f t="shared" si="7"/>
        <v>Δάφνης - Υμηττού</v>
      </c>
    </row>
    <row r="42" spans="1:15" x14ac:dyDescent="0.25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14060</v>
      </c>
      <c r="O42" t="str">
        <f t="shared" si="7"/>
        <v>Διονύσου</v>
      </c>
    </row>
    <row r="43" spans="1:15" x14ac:dyDescent="0.25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14084</v>
      </c>
      <c r="O43" t="str">
        <f t="shared" si="7"/>
        <v>Ελευσίνας</v>
      </c>
    </row>
    <row r="44" spans="1:15" x14ac:dyDescent="0.25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14086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14116</v>
      </c>
      <c r="O45" t="str">
        <f t="shared" si="7"/>
        <v>Ζωγράφου</v>
      </c>
    </row>
    <row r="46" spans="1:15" x14ac:dyDescent="0.25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14120</v>
      </c>
      <c r="O46" t="str">
        <f t="shared" si="7"/>
        <v>Ηλιούπολης</v>
      </c>
    </row>
    <row r="47" spans="1:15" x14ac:dyDescent="0.25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0</v>
      </c>
      <c r="O47">
        <f t="shared" si="7"/>
        <v>0</v>
      </c>
    </row>
    <row r="48" spans="1:15" x14ac:dyDescent="0.25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14150</v>
      </c>
      <c r="O48" t="str">
        <f t="shared" si="7"/>
        <v>Ιλίου</v>
      </c>
    </row>
    <row r="49" spans="1:15" x14ac:dyDescent="0.25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14158</v>
      </c>
      <c r="O49" t="str">
        <f t="shared" si="7"/>
        <v>Καισαριανής</v>
      </c>
    </row>
    <row r="50" spans="1:15" x14ac:dyDescent="0.25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14180</v>
      </c>
      <c r="O50" t="str">
        <f t="shared" si="7"/>
        <v>Καλλιθέας</v>
      </c>
    </row>
    <row r="51" spans="1:15" x14ac:dyDescent="0.25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14164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14166</v>
      </c>
      <c r="O52" t="str">
        <f t="shared" si="7"/>
        <v>Κηφισιάς</v>
      </c>
    </row>
    <row r="53" spans="1:15" x14ac:dyDescent="0.25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14226</v>
      </c>
      <c r="O53" t="str">
        <f t="shared" si="7"/>
        <v>Κορυδαλλού</v>
      </c>
    </row>
    <row r="54" spans="1:15" x14ac:dyDescent="0.25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14228</v>
      </c>
      <c r="O54" t="str">
        <f t="shared" si="7"/>
        <v>Κρωπίας</v>
      </c>
    </row>
    <row r="55" spans="1:15" x14ac:dyDescent="0.25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14230</v>
      </c>
      <c r="O55" t="str">
        <f t="shared" si="7"/>
        <v>Κυθήρων</v>
      </c>
    </row>
    <row r="56" spans="1:15" x14ac:dyDescent="0.25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14248</v>
      </c>
      <c r="O56" t="str">
        <f t="shared" si="7"/>
        <v>Λαυρεωτικής</v>
      </c>
    </row>
    <row r="57" spans="1:15" x14ac:dyDescent="0.25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14260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14274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14266</v>
      </c>
      <c r="O59" t="str">
        <f t="shared" si="7"/>
        <v>Μαραθώνος</v>
      </c>
    </row>
    <row r="60" spans="1:15" x14ac:dyDescent="0.25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14278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14288</v>
      </c>
      <c r="O61" t="str">
        <f t="shared" si="7"/>
        <v>Μεγαρέων</v>
      </c>
    </row>
    <row r="62" spans="1:15" x14ac:dyDescent="0.25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14286</v>
      </c>
      <c r="O62" t="str">
        <f t="shared" si="7"/>
        <v>Μεταμορφώσεως</v>
      </c>
    </row>
    <row r="63" spans="1:15" x14ac:dyDescent="0.25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14300</v>
      </c>
      <c r="O63" t="str">
        <f t="shared" si="7"/>
        <v>Μοσχάτου - Ταύρου</v>
      </c>
    </row>
    <row r="64" spans="1:15" x14ac:dyDescent="0.25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14316</v>
      </c>
      <c r="O64" t="str">
        <f t="shared" si="7"/>
        <v>Νέας Ιωνίας</v>
      </c>
    </row>
    <row r="65" spans="1:15" x14ac:dyDescent="0.25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14320</v>
      </c>
      <c r="O65" t="str">
        <f t="shared" si="7"/>
        <v>Νέας Σμύρνης</v>
      </c>
    </row>
    <row r="66" spans="1:15" x14ac:dyDescent="0.25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14338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14362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14386</v>
      </c>
      <c r="O68" t="str">
        <f t="shared" si="15"/>
        <v>Παλαιού Φαλήρου</v>
      </c>
    </row>
    <row r="69" spans="1:15" x14ac:dyDescent="0.25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14390</v>
      </c>
      <c r="O69" t="str">
        <f t="shared" si="15"/>
        <v>Παλλήνης</v>
      </c>
    </row>
    <row r="70" spans="1:15" x14ac:dyDescent="0.25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14394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14402</v>
      </c>
      <c r="O71" t="str">
        <f t="shared" si="15"/>
        <v>Πειραιώς</v>
      </c>
    </row>
    <row r="72" spans="1:15" x14ac:dyDescent="0.25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14404</v>
      </c>
      <c r="O72" t="str">
        <f t="shared" si="15"/>
        <v>Πεντέλης</v>
      </c>
    </row>
    <row r="73" spans="1:15" x14ac:dyDescent="0.25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14370</v>
      </c>
      <c r="O73" t="str">
        <f t="shared" si="15"/>
        <v>Περάματος</v>
      </c>
    </row>
    <row r="74" spans="1:15" x14ac:dyDescent="0.25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14406</v>
      </c>
      <c r="O74" t="str">
        <f t="shared" si="15"/>
        <v>Περιστερίου</v>
      </c>
    </row>
    <row r="75" spans="1:15" x14ac:dyDescent="0.25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14408</v>
      </c>
      <c r="O75" t="str">
        <f t="shared" si="15"/>
        <v>Πετρούπολης</v>
      </c>
    </row>
    <row r="76" spans="1:15" x14ac:dyDescent="0.25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14416</v>
      </c>
      <c r="O76" t="str">
        <f t="shared" si="15"/>
        <v>Πόρου</v>
      </c>
    </row>
    <row r="77" spans="1:15" x14ac:dyDescent="0.25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14380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14430</v>
      </c>
      <c r="O78" t="str">
        <f t="shared" si="15"/>
        <v>Σαλαμίνας</v>
      </c>
    </row>
    <row r="79" spans="1:15" x14ac:dyDescent="0.25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14448</v>
      </c>
      <c r="O79" t="str">
        <f t="shared" si="15"/>
        <v>Σαρωνικού</v>
      </c>
    </row>
    <row r="80" spans="1:15" x14ac:dyDescent="0.25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14480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14482</v>
      </c>
      <c r="O81" t="str">
        <f t="shared" si="15"/>
        <v>Σπετσών</v>
      </c>
    </row>
    <row r="82" spans="1:15" x14ac:dyDescent="0.25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14502</v>
      </c>
      <c r="O82" t="str">
        <f t="shared" si="15"/>
        <v>Τροιζηνίας</v>
      </c>
    </row>
    <row r="83" spans="1:15" x14ac:dyDescent="0.25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14508</v>
      </c>
      <c r="O83" t="str">
        <f t="shared" si="15"/>
        <v>Ύδρας</v>
      </c>
    </row>
    <row r="84" spans="1:15" x14ac:dyDescent="0.25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14514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14518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14528</v>
      </c>
      <c r="O86" t="str">
        <f t="shared" si="15"/>
        <v>Φυλής</v>
      </c>
    </row>
    <row r="87" spans="1:15" x14ac:dyDescent="0.25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14526</v>
      </c>
      <c r="O87" t="str">
        <f t="shared" si="15"/>
        <v>Χαϊδαρίου</v>
      </c>
    </row>
    <row r="88" spans="1:15" x14ac:dyDescent="0.25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14530</v>
      </c>
      <c r="O88" t="str">
        <f t="shared" si="15"/>
        <v>Χαλανδρίου</v>
      </c>
    </row>
    <row r="89" spans="1:15" x14ac:dyDescent="0.25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14548</v>
      </c>
      <c r="O89" t="str">
        <f t="shared" si="15"/>
        <v>Ωρωπού</v>
      </c>
    </row>
    <row r="90" spans="1:15" x14ac:dyDescent="0.25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13928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14148</v>
      </c>
      <c r="O91" t="str">
        <f t="shared" si="15"/>
        <v>Ικαρίας</v>
      </c>
    </row>
    <row r="92" spans="1:15" x14ac:dyDescent="0.25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14256</v>
      </c>
      <c r="O92" t="str">
        <f t="shared" si="15"/>
        <v>Λέσβου</v>
      </c>
    </row>
    <row r="93" spans="1:15" x14ac:dyDescent="0.25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14240</v>
      </c>
      <c r="O93" t="str">
        <f t="shared" si="15"/>
        <v>Λήμνου</v>
      </c>
    </row>
    <row r="94" spans="1:15" x14ac:dyDescent="0.25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14348</v>
      </c>
      <c r="O94" t="str">
        <f t="shared" si="15"/>
        <v>Οινουσσών</v>
      </c>
    </row>
    <row r="95" spans="1:15" x14ac:dyDescent="0.25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14446</v>
      </c>
      <c r="O95" t="str">
        <f t="shared" si="15"/>
        <v>Σάμου</v>
      </c>
    </row>
    <row r="96" spans="1:15" x14ac:dyDescent="0.25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14524</v>
      </c>
      <c r="O96" t="str">
        <f t="shared" si="15"/>
        <v>Φούρνων Κορσεών</v>
      </c>
    </row>
    <row r="97" spans="1:15" x14ac:dyDescent="0.25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14542</v>
      </c>
      <c r="O97" t="str">
        <f t="shared" si="15"/>
        <v>Χίου</v>
      </c>
    </row>
    <row r="98" spans="1:15" x14ac:dyDescent="0.25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14546</v>
      </c>
      <c r="O98" t="str">
        <f t="shared" si="15"/>
        <v>Ψαρών</v>
      </c>
    </row>
    <row r="99" spans="1:15" x14ac:dyDescent="0.25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13942</v>
      </c>
      <c r="O99" t="str">
        <f t="shared" si="15"/>
        <v>Αγρινίου</v>
      </c>
    </row>
    <row r="100" spans="1:15" x14ac:dyDescent="0.25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13904</v>
      </c>
      <c r="O100" t="str">
        <f t="shared" si="15"/>
        <v>Αιγιαλείας</v>
      </c>
    </row>
    <row r="101" spans="1:15" x14ac:dyDescent="0.25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13950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13974</v>
      </c>
      <c r="O102" t="str">
        <f t="shared" si="15"/>
        <v>Αμφιλοχίας</v>
      </c>
    </row>
    <row r="103" spans="1:15" x14ac:dyDescent="0.25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13984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13982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14000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14072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14098</v>
      </c>
      <c r="O107" t="str">
        <f t="shared" si="15"/>
        <v>Ερυμάνθου</v>
      </c>
    </row>
    <row r="108" spans="1:15" x14ac:dyDescent="0.25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14110</v>
      </c>
      <c r="O108" t="str">
        <f t="shared" si="15"/>
        <v>Ζαχάρως</v>
      </c>
    </row>
    <row r="109" spans="1:15" x14ac:dyDescent="0.25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14118</v>
      </c>
      <c r="O109" t="str">
        <f t="shared" si="15"/>
        <v>Ήλιδας</v>
      </c>
    </row>
    <row r="110" spans="1:15" x14ac:dyDescent="0.25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14136</v>
      </c>
      <c r="O110" t="str">
        <f t="shared" si="15"/>
        <v>Θέρμου</v>
      </c>
    </row>
    <row r="111" spans="1:15" x14ac:dyDescent="0.25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14142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14174</v>
      </c>
      <c r="O112" t="str">
        <f t="shared" si="15"/>
        <v>Καλαβρύτων</v>
      </c>
    </row>
    <row r="113" spans="1:15" x14ac:dyDescent="0.25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14312</v>
      </c>
      <c r="O113" t="str">
        <f t="shared" si="15"/>
        <v>Ναυπακτίας</v>
      </c>
    </row>
    <row r="114" spans="1:15" x14ac:dyDescent="0.25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14344</v>
      </c>
      <c r="O114" t="str">
        <f t="shared" si="15"/>
        <v>Ξηρομέρου</v>
      </c>
    </row>
    <row r="115" spans="1:15" x14ac:dyDescent="0.25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14366</v>
      </c>
      <c r="O115" t="str">
        <f t="shared" si="15"/>
        <v>Πατρέων</v>
      </c>
    </row>
    <row r="116" spans="1:15" x14ac:dyDescent="0.25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14410</v>
      </c>
      <c r="O116" t="str">
        <f t="shared" si="15"/>
        <v>Πηνειού</v>
      </c>
    </row>
    <row r="117" spans="1:15" x14ac:dyDescent="0.25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14376</v>
      </c>
      <c r="O117" t="str">
        <f t="shared" si="15"/>
        <v>Πύργου</v>
      </c>
    </row>
    <row r="118" spans="1:15" x14ac:dyDescent="0.25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13970</v>
      </c>
      <c r="O118" t="str">
        <f t="shared" si="15"/>
        <v>Αμυνταίου</v>
      </c>
    </row>
    <row r="119" spans="1:15" x14ac:dyDescent="0.25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14028</v>
      </c>
      <c r="O119" t="str">
        <f t="shared" si="15"/>
        <v>Βοϊου</v>
      </c>
    </row>
    <row r="120" spans="1:15" x14ac:dyDescent="0.25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14038</v>
      </c>
      <c r="O120" t="str">
        <f t="shared" si="15"/>
        <v>Γρεβενών</v>
      </c>
    </row>
    <row r="121" spans="1:15" x14ac:dyDescent="0.25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14054</v>
      </c>
      <c r="O121" t="str">
        <f t="shared" si="15"/>
        <v>Δεσκάτης</v>
      </c>
    </row>
    <row r="122" spans="1:15" x14ac:dyDescent="0.25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14090</v>
      </c>
      <c r="O122" t="str">
        <f t="shared" si="15"/>
        <v>Εορδαίας</v>
      </c>
    </row>
    <row r="123" spans="1:15" x14ac:dyDescent="0.25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14160</v>
      </c>
      <c r="O123" t="str">
        <f t="shared" si="15"/>
        <v>Καστοριάς</v>
      </c>
    </row>
    <row r="124" spans="1:15" x14ac:dyDescent="0.25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14218</v>
      </c>
      <c r="O124" t="str">
        <f t="shared" si="15"/>
        <v>Κοζάνης</v>
      </c>
    </row>
    <row r="125" spans="1:15" x14ac:dyDescent="0.25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14324</v>
      </c>
      <c r="O125" t="str">
        <f t="shared" si="15"/>
        <v>Νεστορίου</v>
      </c>
    </row>
    <row r="126" spans="1:15" x14ac:dyDescent="0.25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14354</v>
      </c>
      <c r="O126" t="str">
        <f t="shared" si="15"/>
        <v>Ορεστίδος</v>
      </c>
    </row>
    <row r="127" spans="1:15" x14ac:dyDescent="0.25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14372</v>
      </c>
      <c r="O127" t="str">
        <f t="shared" si="15"/>
        <v>Πρεσπών</v>
      </c>
    </row>
    <row r="128" spans="1:15" x14ac:dyDescent="0.25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14438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14520</v>
      </c>
      <c r="O129" t="str">
        <f t="shared" si="15"/>
        <v>Φλώρινας</v>
      </c>
    </row>
    <row r="130" spans="1:15" x14ac:dyDescent="0.25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13998</v>
      </c>
      <c r="O130" t="str">
        <f t="shared" si="15"/>
        <v>Αρταίων</v>
      </c>
    </row>
    <row r="131" spans="1:15" x14ac:dyDescent="0.25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14022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14042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14076</v>
      </c>
      <c r="O133" t="str">
        <f t="shared" si="23"/>
        <v>Δωδώνης</v>
      </c>
    </row>
    <row r="134" spans="1:15" x14ac:dyDescent="0.25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14104</v>
      </c>
      <c r="O134" t="str">
        <f t="shared" si="23"/>
        <v>Ζαγορίου</v>
      </c>
    </row>
    <row r="135" spans="1:15" x14ac:dyDescent="0.25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14112</v>
      </c>
      <c r="O135" t="str">
        <f t="shared" si="23"/>
        <v>Ζηρού</v>
      </c>
    </row>
    <row r="136" spans="1:15" x14ac:dyDescent="0.25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14114</v>
      </c>
      <c r="O136" t="str">
        <f t="shared" si="23"/>
        <v>Ζίτσας</v>
      </c>
    </row>
    <row r="137" spans="1:15" x14ac:dyDescent="0.25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14106</v>
      </c>
      <c r="O137" t="str">
        <f t="shared" si="23"/>
        <v>Ηγουμενίτσας</v>
      </c>
    </row>
    <row r="138" spans="1:15" x14ac:dyDescent="0.25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14154</v>
      </c>
      <c r="O138" t="str">
        <f t="shared" si="23"/>
        <v>Ιωαννιτών</v>
      </c>
    </row>
    <row r="139" spans="1:15" x14ac:dyDescent="0.25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14162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14222</v>
      </c>
      <c r="O140" t="str">
        <f t="shared" si="23"/>
        <v>Κόνιτσας</v>
      </c>
    </row>
    <row r="141" spans="1:15" x14ac:dyDescent="0.25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14294</v>
      </c>
      <c r="O141" t="str">
        <f t="shared" si="23"/>
        <v>Μετσόβου</v>
      </c>
    </row>
    <row r="142" spans="1:15" x14ac:dyDescent="0.25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14326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14398</v>
      </c>
      <c r="O143" t="str">
        <f t="shared" si="23"/>
        <v>Πάργας</v>
      </c>
    </row>
    <row r="144" spans="1:15" x14ac:dyDescent="0.25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14418</v>
      </c>
      <c r="O144" t="str">
        <f t="shared" si="23"/>
        <v>Πρέβεζας</v>
      </c>
    </row>
    <row r="145" spans="1:15" x14ac:dyDescent="0.25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14378</v>
      </c>
      <c r="O145" t="str">
        <f t="shared" si="23"/>
        <v>Πωγωνίου</v>
      </c>
    </row>
    <row r="146" spans="1:15" x14ac:dyDescent="0.25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14468</v>
      </c>
      <c r="O146" t="str">
        <f t="shared" si="23"/>
        <v>Σουλίου</v>
      </c>
    </row>
    <row r="147" spans="1:15" x14ac:dyDescent="0.25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14516</v>
      </c>
      <c r="O147" t="str">
        <f t="shared" si="23"/>
        <v>Φιλιατών</v>
      </c>
    </row>
    <row r="148" spans="1:15" x14ac:dyDescent="0.25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13958</v>
      </c>
      <c r="O149" t="str">
        <f t="shared" si="23"/>
        <v>Αλμυρού</v>
      </c>
    </row>
    <row r="150" spans="1:15" x14ac:dyDescent="0.25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13960</v>
      </c>
      <c r="O150" t="str">
        <f t="shared" si="23"/>
        <v>Αλοννήσου</v>
      </c>
    </row>
    <row r="151" spans="1:15" x14ac:dyDescent="0.25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13992</v>
      </c>
      <c r="O151" t="str">
        <f t="shared" si="23"/>
        <v>Αργιθέας</v>
      </c>
    </row>
    <row r="152" spans="1:15" x14ac:dyDescent="0.25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14034</v>
      </c>
      <c r="O152" t="str">
        <f t="shared" si="23"/>
        <v>Βόλου</v>
      </c>
    </row>
    <row r="153" spans="1:15" x14ac:dyDescent="0.25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14082</v>
      </c>
      <c r="O153" t="str">
        <f t="shared" si="23"/>
        <v>Ελασσόνας</v>
      </c>
    </row>
    <row r="154" spans="1:15" x14ac:dyDescent="0.25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14102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14182</v>
      </c>
      <c r="O155" t="str">
        <f t="shared" si="23"/>
        <v>Καλαμπάκας</v>
      </c>
    </row>
    <row r="156" spans="1:15" x14ac:dyDescent="0.25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14188</v>
      </c>
      <c r="O156" t="str">
        <f t="shared" si="23"/>
        <v>Καρδίτσας</v>
      </c>
    </row>
    <row r="157" spans="1:15" x14ac:dyDescent="0.25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14210</v>
      </c>
      <c r="O157" t="str">
        <f t="shared" si="23"/>
        <v>Κιλελέρ</v>
      </c>
    </row>
    <row r="158" spans="1:15" x14ac:dyDescent="0.25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14246</v>
      </c>
      <c r="O158" t="str">
        <f t="shared" si="23"/>
        <v>Λαρισαίων</v>
      </c>
    </row>
    <row r="159" spans="1:15" x14ac:dyDescent="0.25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14258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14302</v>
      </c>
      <c r="O160" t="str">
        <f t="shared" si="23"/>
        <v>Μουζακίου</v>
      </c>
    </row>
    <row r="161" spans="1:15" x14ac:dyDescent="0.25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14342</v>
      </c>
      <c r="O161" t="str">
        <f t="shared" si="23"/>
        <v>Νοτίου Πηλίου</v>
      </c>
    </row>
    <row r="162" spans="1:15" x14ac:dyDescent="0.25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14388</v>
      </c>
      <c r="O162" t="str">
        <f t="shared" si="23"/>
        <v>Παλαμά</v>
      </c>
    </row>
    <row r="163" spans="1:15" x14ac:dyDescent="0.25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14374</v>
      </c>
      <c r="O163" t="str">
        <f t="shared" si="23"/>
        <v>Πύλης</v>
      </c>
    </row>
    <row r="164" spans="1:15" x14ac:dyDescent="0.25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14434</v>
      </c>
      <c r="O164" t="str">
        <f t="shared" si="23"/>
        <v>Ρήγα Φερραίου</v>
      </c>
    </row>
    <row r="165" spans="1:15" x14ac:dyDescent="0.25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14466</v>
      </c>
      <c r="O165" t="str">
        <f t="shared" si="23"/>
        <v>Σκιάθου</v>
      </c>
    </row>
    <row r="166" spans="1:15" x14ac:dyDescent="0.25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14440</v>
      </c>
      <c r="O166" t="str">
        <f t="shared" si="23"/>
        <v>Σκοπέλου</v>
      </c>
    </row>
    <row r="167" spans="1:15" x14ac:dyDescent="0.25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14476</v>
      </c>
      <c r="O167" t="str">
        <f t="shared" si="23"/>
        <v>Σοφάδων</v>
      </c>
    </row>
    <row r="168" spans="1:15" x14ac:dyDescent="0.25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14490</v>
      </c>
      <c r="O168" t="str">
        <f t="shared" si="23"/>
        <v>Τεμπών</v>
      </c>
    </row>
    <row r="169" spans="1:15" x14ac:dyDescent="0.25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14494</v>
      </c>
      <c r="O169" t="str">
        <f t="shared" si="23"/>
        <v>Τρικκαίων</v>
      </c>
    </row>
    <row r="170" spans="1:15" x14ac:dyDescent="0.25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14506</v>
      </c>
      <c r="O170" t="str">
        <f t="shared" si="23"/>
        <v>Τυρνάβου</v>
      </c>
    </row>
    <row r="171" spans="1:15" x14ac:dyDescent="0.25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13916</v>
      </c>
      <c r="O171" t="str">
        <f t="shared" si="23"/>
        <v>Φαρκαδόνας</v>
      </c>
    </row>
    <row r="172" spans="1:15" x14ac:dyDescent="0.25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14512</v>
      </c>
      <c r="O172" t="str">
        <f t="shared" si="23"/>
        <v>Φαρσάλων</v>
      </c>
    </row>
    <row r="173" spans="1:15" x14ac:dyDescent="0.25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14108</v>
      </c>
      <c r="O173" t="str">
        <f t="shared" si="23"/>
        <v>Ζακύνθου</v>
      </c>
    </row>
    <row r="174" spans="1:15" x14ac:dyDescent="0.25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14146</v>
      </c>
      <c r="O174" t="str">
        <f t="shared" si="23"/>
        <v>Ιθάκης</v>
      </c>
    </row>
    <row r="175" spans="1:15" x14ac:dyDescent="0.25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14206</v>
      </c>
      <c r="O175" t="str">
        <f t="shared" si="23"/>
        <v>Κέρκυρας</v>
      </c>
    </row>
    <row r="176" spans="1:15" x14ac:dyDescent="0.25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14208</v>
      </c>
      <c r="O176" t="str">
        <f t="shared" si="23"/>
        <v>Κεφαλονιάς</v>
      </c>
    </row>
    <row r="177" spans="1:15" x14ac:dyDescent="0.25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14238</v>
      </c>
      <c r="O177" t="str">
        <f t="shared" si="23"/>
        <v>Λευκάδας</v>
      </c>
    </row>
    <row r="178" spans="1:15" x14ac:dyDescent="0.25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14284</v>
      </c>
      <c r="O178" t="str">
        <f t="shared" si="23"/>
        <v>Μεγανησίου</v>
      </c>
    </row>
    <row r="179" spans="1:15" x14ac:dyDescent="0.25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14392</v>
      </c>
      <c r="O179" t="str">
        <f t="shared" si="23"/>
        <v>Παξών</v>
      </c>
    </row>
    <row r="180" spans="1:15" x14ac:dyDescent="0.25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13918</v>
      </c>
      <c r="O180" t="str">
        <f t="shared" si="23"/>
        <v>Αλεξάνδρειας</v>
      </c>
    </row>
    <row r="181" spans="1:15" x14ac:dyDescent="0.25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13952</v>
      </c>
      <c r="O181" t="str">
        <f t="shared" si="23"/>
        <v>Αλμωπίας</v>
      </c>
    </row>
    <row r="182" spans="1:15" x14ac:dyDescent="0.25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13968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13976</v>
      </c>
      <c r="O183" t="str">
        <f t="shared" si="23"/>
        <v>Αμφίπολης</v>
      </c>
    </row>
    <row r="184" spans="1:15" x14ac:dyDescent="0.25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13996</v>
      </c>
      <c r="O184" t="str">
        <f t="shared" si="23"/>
        <v>Αριστοτέλη</v>
      </c>
    </row>
    <row r="185" spans="1:15" x14ac:dyDescent="0.25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14014</v>
      </c>
      <c r="O185" t="str">
        <f t="shared" si="23"/>
        <v>Βέροιας</v>
      </c>
    </row>
    <row r="186" spans="1:15" x14ac:dyDescent="0.25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14018</v>
      </c>
      <c r="O186" t="str">
        <f t="shared" si="23"/>
        <v>Βισαλτίας</v>
      </c>
    </row>
    <row r="187" spans="1:15" x14ac:dyDescent="0.25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14030</v>
      </c>
      <c r="O187" t="str">
        <f t="shared" si="23"/>
        <v>Βόλβης</v>
      </c>
    </row>
    <row r="188" spans="1:15" x14ac:dyDescent="0.25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14050</v>
      </c>
      <c r="O188" t="str">
        <f t="shared" si="23"/>
        <v>Δέλτα</v>
      </c>
    </row>
    <row r="189" spans="1:15" x14ac:dyDescent="0.25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14062</v>
      </c>
      <c r="O189" t="str">
        <f t="shared" si="23"/>
        <v>Δίου - Ολύμπου</v>
      </c>
    </row>
    <row r="190" spans="1:15" x14ac:dyDescent="0.25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14080</v>
      </c>
      <c r="O190" t="str">
        <f t="shared" si="23"/>
        <v>Έδεσσας</v>
      </c>
    </row>
    <row r="191" spans="1:15" x14ac:dyDescent="0.25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14088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13914</v>
      </c>
      <c r="O192" t="str">
        <f t="shared" si="23"/>
        <v>Ηρακλείας</v>
      </c>
    </row>
    <row r="193" spans="1:15" x14ac:dyDescent="0.25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14126</v>
      </c>
      <c r="O193" t="str">
        <f t="shared" si="23"/>
        <v>Θερμαϊκού</v>
      </c>
    </row>
    <row r="194" spans="1:15" x14ac:dyDescent="0.25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14128</v>
      </c>
      <c r="O194" t="str">
        <f t="shared" si="23"/>
        <v>Θέρμης</v>
      </c>
    </row>
    <row r="195" spans="1:15" x14ac:dyDescent="0.25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14130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14176</v>
      </c>
      <c r="O196" t="str">
        <f t="shared" si="31"/>
        <v>Καλαμαριάς</v>
      </c>
    </row>
    <row r="197" spans="1:15" x14ac:dyDescent="0.25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14192</v>
      </c>
      <c r="O197" t="str">
        <f t="shared" si="31"/>
        <v>Κασσάνδρας</v>
      </c>
    </row>
    <row r="198" spans="1:15" x14ac:dyDescent="0.25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14200</v>
      </c>
      <c r="O198" t="str">
        <f t="shared" si="31"/>
        <v>Κατερίνης</v>
      </c>
    </row>
    <row r="199" spans="1:15" x14ac:dyDescent="0.25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14212</v>
      </c>
      <c r="O199" t="str">
        <f t="shared" si="31"/>
        <v>Κιλκίς</v>
      </c>
    </row>
    <row r="200" spans="1:15" x14ac:dyDescent="0.25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14224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14172</v>
      </c>
      <c r="O201" t="str">
        <f t="shared" si="31"/>
        <v>Λαγκαδά</v>
      </c>
    </row>
    <row r="202" spans="1:15" x14ac:dyDescent="0.25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14272</v>
      </c>
      <c r="O202" t="str">
        <f t="shared" si="31"/>
        <v>Νάουσας</v>
      </c>
    </row>
    <row r="203" spans="1:15" x14ac:dyDescent="0.25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14332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14334</v>
      </c>
      <c r="O204" t="str">
        <f t="shared" si="31"/>
        <v>Νέας Ζίχνης</v>
      </c>
    </row>
    <row r="205" spans="1:15" x14ac:dyDescent="0.25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14318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14384</v>
      </c>
      <c r="O206" t="str">
        <f t="shared" si="31"/>
        <v>Παιονίας</v>
      </c>
    </row>
    <row r="207" spans="1:15" x14ac:dyDescent="0.25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14368</v>
      </c>
      <c r="O207" t="str">
        <f t="shared" si="31"/>
        <v>Παύλου Μελά</v>
      </c>
    </row>
    <row r="208" spans="1:15" x14ac:dyDescent="0.25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14382</v>
      </c>
      <c r="O208" t="str">
        <f t="shared" si="31"/>
        <v>Πέλλας</v>
      </c>
    </row>
    <row r="209" spans="1:15" x14ac:dyDescent="0.25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14414</v>
      </c>
      <c r="O209" t="str">
        <f t="shared" si="31"/>
        <v>Πολυγύρου</v>
      </c>
    </row>
    <row r="210" spans="1:15" x14ac:dyDescent="0.25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14422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14424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14454</v>
      </c>
      <c r="O212" t="str">
        <f t="shared" si="31"/>
        <v>Σερρών</v>
      </c>
    </row>
    <row r="213" spans="1:15" x14ac:dyDescent="0.25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14456</v>
      </c>
      <c r="O213" t="str">
        <f t="shared" si="31"/>
        <v>Σιθωνίας</v>
      </c>
    </row>
    <row r="214" spans="1:15" x14ac:dyDescent="0.25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14462</v>
      </c>
      <c r="O214" t="str">
        <f t="shared" si="31"/>
        <v>Σιντικής</v>
      </c>
    </row>
    <row r="215" spans="1:15" x14ac:dyDescent="0.25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14472</v>
      </c>
      <c r="O215" t="str">
        <f t="shared" si="31"/>
        <v>Σκύδρας</v>
      </c>
    </row>
    <row r="216" spans="1:15" x14ac:dyDescent="0.25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14544</v>
      </c>
      <c r="O216" t="str">
        <f t="shared" si="31"/>
        <v>Χαλκηδόνος</v>
      </c>
    </row>
    <row r="217" spans="1:15" x14ac:dyDescent="0.25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14534</v>
      </c>
      <c r="O217" t="str">
        <f t="shared" si="31"/>
        <v>Ωραιοκάστρου</v>
      </c>
    </row>
    <row r="218" spans="1:15" x14ac:dyDescent="0.25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14554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13930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13962</v>
      </c>
      <c r="O220" t="str">
        <f t="shared" si="31"/>
        <v>Αμάριου</v>
      </c>
    </row>
    <row r="221" spans="1:15" x14ac:dyDescent="0.25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13908</v>
      </c>
      <c r="O221" t="str">
        <f t="shared" si="31"/>
        <v>Ανωγείων</v>
      </c>
    </row>
    <row r="222" spans="1:15" x14ac:dyDescent="0.25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13990</v>
      </c>
      <c r="O222" t="str">
        <f t="shared" si="31"/>
        <v>Αποκορώνου</v>
      </c>
    </row>
    <row r="223" spans="1:15" x14ac:dyDescent="0.25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14002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14016</v>
      </c>
      <c r="O224" t="str">
        <f t="shared" si="31"/>
        <v>Βιάννου</v>
      </c>
    </row>
    <row r="225" spans="1:15" x14ac:dyDescent="0.25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14026</v>
      </c>
      <c r="O225" t="str">
        <f t="shared" si="31"/>
        <v>Γαύδου</v>
      </c>
    </row>
    <row r="226" spans="1:15" x14ac:dyDescent="0.25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14044</v>
      </c>
      <c r="O226" t="str">
        <f t="shared" si="31"/>
        <v>Γόρτυνας</v>
      </c>
    </row>
    <row r="227" spans="1:15" x14ac:dyDescent="0.25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14122</v>
      </c>
      <c r="O227" t="str">
        <f t="shared" si="31"/>
        <v>Ηρακλείου</v>
      </c>
    </row>
    <row r="228" spans="1:15" x14ac:dyDescent="0.25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14134</v>
      </c>
      <c r="O228" t="str">
        <f t="shared" si="31"/>
        <v>Ιεράπετρας</v>
      </c>
    </row>
    <row r="229" spans="1:15" x14ac:dyDescent="0.25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14186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14216</v>
      </c>
      <c r="O230" t="str">
        <f t="shared" si="31"/>
        <v>Κισσάμου</v>
      </c>
    </row>
    <row r="231" spans="1:15" x14ac:dyDescent="0.25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14264</v>
      </c>
      <c r="O231" t="str">
        <f t="shared" si="31"/>
        <v>Μαλεβιζίου</v>
      </c>
    </row>
    <row r="232" spans="1:15" x14ac:dyDescent="0.25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14298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14270</v>
      </c>
      <c r="O233" t="str">
        <f t="shared" si="31"/>
        <v>Μυλοποτάμου</v>
      </c>
    </row>
    <row r="234" spans="1:15" x14ac:dyDescent="0.25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14358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14412</v>
      </c>
      <c r="O235" t="str">
        <f t="shared" si="31"/>
        <v>Πλατανιά</v>
      </c>
    </row>
    <row r="236" spans="1:15" x14ac:dyDescent="0.25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14428</v>
      </c>
      <c r="O236" t="str">
        <f t="shared" si="31"/>
        <v>Ρεθύμνης</v>
      </c>
    </row>
    <row r="237" spans="1:15" x14ac:dyDescent="0.25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14452</v>
      </c>
      <c r="O237" t="str">
        <f t="shared" si="31"/>
        <v>Σητείας</v>
      </c>
    </row>
    <row r="238" spans="1:15" x14ac:dyDescent="0.25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14442</v>
      </c>
      <c r="O238" t="str">
        <f t="shared" si="31"/>
        <v>Σφακίων</v>
      </c>
    </row>
    <row r="239" spans="1:15" x14ac:dyDescent="0.25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14510</v>
      </c>
      <c r="O239" t="str">
        <f t="shared" si="31"/>
        <v>Φαιστού</v>
      </c>
    </row>
    <row r="240" spans="1:15" x14ac:dyDescent="0.25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14532</v>
      </c>
      <c r="O240" t="str">
        <f t="shared" si="31"/>
        <v>Χανίων</v>
      </c>
    </row>
    <row r="241" spans="1:15" x14ac:dyDescent="0.25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14540</v>
      </c>
      <c r="O241" t="str">
        <f t="shared" si="31"/>
        <v>Χερσονήσου</v>
      </c>
    </row>
    <row r="242" spans="1:15" x14ac:dyDescent="0.25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13966</v>
      </c>
      <c r="O243" t="str">
        <f t="shared" si="31"/>
        <v>Αμοργού</v>
      </c>
    </row>
    <row r="244" spans="1:15" x14ac:dyDescent="0.25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13978</v>
      </c>
      <c r="O244" t="str">
        <f t="shared" si="31"/>
        <v>Ανάφης</v>
      </c>
    </row>
    <row r="245" spans="1:15" x14ac:dyDescent="0.25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13988</v>
      </c>
      <c r="O245" t="str">
        <f t="shared" si="31"/>
        <v>Άνδρου</v>
      </c>
    </row>
    <row r="246" spans="1:15" x14ac:dyDescent="0.25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13986</v>
      </c>
      <c r="O246" t="str">
        <f t="shared" si="31"/>
        <v>Αντιπάρου</v>
      </c>
    </row>
    <row r="247" spans="1:15" x14ac:dyDescent="0.25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14006</v>
      </c>
      <c r="O247" t="str">
        <f t="shared" si="31"/>
        <v>Αστυπαλαίας</v>
      </c>
    </row>
    <row r="248" spans="1:15" x14ac:dyDescent="0.25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14138</v>
      </c>
      <c r="O248" t="str">
        <f t="shared" si="31"/>
        <v>Θήρας</v>
      </c>
    </row>
    <row r="249" spans="1:15" x14ac:dyDescent="0.25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14144</v>
      </c>
      <c r="O249" t="str">
        <f t="shared" si="31"/>
        <v>Ιητών</v>
      </c>
    </row>
    <row r="250" spans="1:15" x14ac:dyDescent="0.25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14184</v>
      </c>
      <c r="O250" t="str">
        <f t="shared" si="31"/>
        <v>Καλυμνίων</v>
      </c>
    </row>
    <row r="251" spans="1:15" x14ac:dyDescent="0.25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14190</v>
      </c>
      <c r="O251" t="str">
        <f t="shared" si="31"/>
        <v>Καρπάθου</v>
      </c>
    </row>
    <row r="252" spans="1:15" x14ac:dyDescent="0.25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14198</v>
      </c>
      <c r="O252" t="str">
        <f t="shared" si="31"/>
        <v>Κάσου</v>
      </c>
    </row>
    <row r="253" spans="1:15" x14ac:dyDescent="0.25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14204</v>
      </c>
      <c r="O253" t="str">
        <f t="shared" si="31"/>
        <v>Κέας</v>
      </c>
    </row>
    <row r="254" spans="1:15" x14ac:dyDescent="0.25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14214</v>
      </c>
      <c r="O254" t="str">
        <f t="shared" si="31"/>
        <v>Κιμώλου</v>
      </c>
    </row>
    <row r="255" spans="1:15" x14ac:dyDescent="0.25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14232</v>
      </c>
      <c r="O255" t="str">
        <f t="shared" si="31"/>
        <v>Κύθνου</v>
      </c>
    </row>
    <row r="256" spans="1:15" x14ac:dyDescent="0.25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14170</v>
      </c>
      <c r="O256" t="str">
        <f t="shared" si="31"/>
        <v>Κω</v>
      </c>
    </row>
    <row r="257" spans="1:15" x14ac:dyDescent="0.25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14252</v>
      </c>
      <c r="O257" t="str">
        <f t="shared" si="31"/>
        <v>Λειψών</v>
      </c>
    </row>
    <row r="258" spans="1:15" x14ac:dyDescent="0.25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14254</v>
      </c>
      <c r="O258" t="str">
        <f t="shared" si="31"/>
        <v>Λέρου</v>
      </c>
    </row>
    <row r="259" spans="1:15" x14ac:dyDescent="0.25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14290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14296</v>
      </c>
      <c r="O260" t="str">
        <f t="shared" si="39"/>
        <v>Μήλου</v>
      </c>
    </row>
    <row r="261" spans="1:15" x14ac:dyDescent="0.25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14306</v>
      </c>
      <c r="O261" t="str">
        <f t="shared" si="39"/>
        <v>Μυκόνου</v>
      </c>
    </row>
    <row r="262" spans="1:15" x14ac:dyDescent="0.25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14310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14328</v>
      </c>
      <c r="O263" t="str">
        <f t="shared" si="39"/>
        <v>Νισύρου</v>
      </c>
    </row>
    <row r="264" spans="1:15" x14ac:dyDescent="0.25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14400</v>
      </c>
      <c r="O264" t="str">
        <f t="shared" si="39"/>
        <v>Πάρου</v>
      </c>
    </row>
    <row r="265" spans="1:15" x14ac:dyDescent="0.25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14364</v>
      </c>
      <c r="O265" t="str">
        <f t="shared" si="39"/>
        <v>Πάτμου</v>
      </c>
    </row>
    <row r="266" spans="1:15" x14ac:dyDescent="0.25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14436</v>
      </c>
      <c r="O266" t="str">
        <f t="shared" si="39"/>
        <v>Ρόδου</v>
      </c>
    </row>
    <row r="267" spans="1:15" x14ac:dyDescent="0.25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14450</v>
      </c>
      <c r="O267" t="str">
        <f t="shared" si="39"/>
        <v>Σερίφου</v>
      </c>
    </row>
    <row r="268" spans="1:15" x14ac:dyDescent="0.25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14458</v>
      </c>
      <c r="O268" t="str">
        <f t="shared" si="39"/>
        <v>Σικίνου</v>
      </c>
    </row>
    <row r="269" spans="1:15" x14ac:dyDescent="0.25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14464</v>
      </c>
      <c r="O269" t="str">
        <f t="shared" si="39"/>
        <v>Σίφνου</v>
      </c>
    </row>
    <row r="270" spans="1:15" x14ac:dyDescent="0.25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14486</v>
      </c>
      <c r="O270" t="str">
        <f t="shared" si="39"/>
        <v>Σύμης</v>
      </c>
    </row>
    <row r="271" spans="1:15" x14ac:dyDescent="0.25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14488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14496</v>
      </c>
      <c r="O272" t="str">
        <f t="shared" si="39"/>
        <v>Τήλου</v>
      </c>
    </row>
    <row r="273" spans="1:15" x14ac:dyDescent="0.25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14498</v>
      </c>
      <c r="O273" t="str">
        <f t="shared" si="39"/>
        <v>Τήνου</v>
      </c>
    </row>
    <row r="274" spans="1:15" x14ac:dyDescent="0.25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14522</v>
      </c>
      <c r="O274" t="str">
        <f t="shared" si="39"/>
        <v>Φολεγάνδρου</v>
      </c>
    </row>
    <row r="275" spans="1:15" x14ac:dyDescent="0.25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14536</v>
      </c>
      <c r="O275" t="str">
        <f t="shared" si="39"/>
        <v>Χάλκης</v>
      </c>
    </row>
    <row r="276" spans="1:15" x14ac:dyDescent="0.25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13980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13994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14012</v>
      </c>
      <c r="O278" t="str">
        <f t="shared" si="39"/>
        <v>Βέλου - Βόχας</v>
      </c>
    </row>
    <row r="279" spans="1:15" x14ac:dyDescent="0.25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14020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14046</v>
      </c>
      <c r="O280" t="str">
        <f t="shared" si="39"/>
        <v>Γορτυνίας</v>
      </c>
    </row>
    <row r="281" spans="1:15" x14ac:dyDescent="0.25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14074</v>
      </c>
      <c r="O281" t="str">
        <f t="shared" si="39"/>
        <v>Δυτικής Μάνης</v>
      </c>
    </row>
    <row r="282" spans="1:15" x14ac:dyDescent="0.25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13912</v>
      </c>
      <c r="O282" t="str">
        <f t="shared" si="39"/>
        <v>Ελαφονήσου</v>
      </c>
    </row>
    <row r="283" spans="1:15" x14ac:dyDescent="0.25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14092</v>
      </c>
      <c r="O283" t="str">
        <f t="shared" si="39"/>
        <v>Επιδαύρου</v>
      </c>
    </row>
    <row r="284" spans="1:15" x14ac:dyDescent="0.25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14096</v>
      </c>
      <c r="O284" t="str">
        <f t="shared" si="39"/>
        <v>Ερμιονίδας</v>
      </c>
    </row>
    <row r="285" spans="1:15" x14ac:dyDescent="0.25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14100</v>
      </c>
      <c r="O285" t="str">
        <f t="shared" si="39"/>
        <v>Ευρώτα</v>
      </c>
    </row>
    <row r="286" spans="1:15" x14ac:dyDescent="0.25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14178</v>
      </c>
      <c r="O286" t="str">
        <f t="shared" si="39"/>
        <v>Καλαμάτας</v>
      </c>
    </row>
    <row r="287" spans="1:15" x14ac:dyDescent="0.25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14168</v>
      </c>
      <c r="O287" t="str">
        <f t="shared" si="39"/>
        <v>Κορινθίων</v>
      </c>
    </row>
    <row r="288" spans="1:15" x14ac:dyDescent="0.25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14244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14282</v>
      </c>
      <c r="O289" t="str">
        <f t="shared" si="39"/>
        <v>Μεγαλόπολης</v>
      </c>
    </row>
    <row r="290" spans="1:15" x14ac:dyDescent="0.25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14292</v>
      </c>
      <c r="O290" t="str">
        <f t="shared" si="39"/>
        <v>Μεσσήνης</v>
      </c>
    </row>
    <row r="291" spans="1:15" x14ac:dyDescent="0.25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14268</v>
      </c>
      <c r="O291" t="str">
        <f t="shared" si="39"/>
        <v>Μονεμβασιάς</v>
      </c>
    </row>
    <row r="292" spans="1:15" x14ac:dyDescent="0.25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14314</v>
      </c>
      <c r="O292" t="str">
        <f t="shared" si="39"/>
        <v>Ναυπλιέων</v>
      </c>
    </row>
    <row r="293" spans="1:15" x14ac:dyDescent="0.25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14322</v>
      </c>
      <c r="O293" t="str">
        <f t="shared" si="39"/>
        <v>Νεμέας</v>
      </c>
    </row>
    <row r="294" spans="1:15" x14ac:dyDescent="0.25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14340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14346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14350</v>
      </c>
      <c r="O296" t="str">
        <f t="shared" si="39"/>
        <v>Οιχαλίας</v>
      </c>
    </row>
    <row r="297" spans="1:15" x14ac:dyDescent="0.25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14426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14460</v>
      </c>
      <c r="O298" t="str">
        <f t="shared" si="39"/>
        <v>Σικυωνίων</v>
      </c>
    </row>
    <row r="299" spans="1:15" x14ac:dyDescent="0.25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14478</v>
      </c>
      <c r="O299" t="str">
        <f t="shared" si="39"/>
        <v>Σπάρτης</v>
      </c>
    </row>
    <row r="300" spans="1:15" x14ac:dyDescent="0.25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14500</v>
      </c>
      <c r="O300" t="str">
        <f t="shared" si="39"/>
        <v>Τρίπολης</v>
      </c>
    </row>
    <row r="301" spans="1:15" x14ac:dyDescent="0.25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14504</v>
      </c>
      <c r="O301" t="str">
        <f t="shared" si="39"/>
        <v>Τριφυλίας</v>
      </c>
    </row>
    <row r="302" spans="1:15" x14ac:dyDescent="0.25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13940</v>
      </c>
      <c r="O302" t="str">
        <f t="shared" si="39"/>
        <v>Αγράφων</v>
      </c>
    </row>
    <row r="303" spans="1:15" x14ac:dyDescent="0.25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13954</v>
      </c>
      <c r="O303" t="str">
        <f t="shared" si="39"/>
        <v>Αλιάρτου</v>
      </c>
    </row>
    <row r="304" spans="1:15" x14ac:dyDescent="0.25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13972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14052</v>
      </c>
      <c r="O305" t="str">
        <f t="shared" si="39"/>
        <v>Δελφών</v>
      </c>
    </row>
    <row r="306" spans="1:15" x14ac:dyDescent="0.25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14064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14056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14066</v>
      </c>
      <c r="O308" t="str">
        <f t="shared" si="39"/>
        <v>Δομοκού</v>
      </c>
    </row>
    <row r="309" spans="1:15" x14ac:dyDescent="0.25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14078</v>
      </c>
      <c r="O309" t="str">
        <f t="shared" si="39"/>
        <v>Δωρίδος</v>
      </c>
    </row>
    <row r="310" spans="1:15" x14ac:dyDescent="0.25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14094</v>
      </c>
      <c r="O310" t="str">
        <f t="shared" si="39"/>
        <v>Ερέτριας</v>
      </c>
    </row>
    <row r="311" spans="1:15" x14ac:dyDescent="0.25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14132</v>
      </c>
      <c r="O311" t="str">
        <f t="shared" si="39"/>
        <v>Θηβαίων</v>
      </c>
    </row>
    <row r="312" spans="1:15" x14ac:dyDescent="0.25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14152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14194</v>
      </c>
      <c r="O313" t="str">
        <f t="shared" si="39"/>
        <v>Καρπενησίου</v>
      </c>
    </row>
    <row r="314" spans="1:15" x14ac:dyDescent="0.25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14196</v>
      </c>
      <c r="O314" t="str">
        <f t="shared" si="39"/>
        <v>Καρύστου</v>
      </c>
    </row>
    <row r="315" spans="1:15" x14ac:dyDescent="0.25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14234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14236</v>
      </c>
      <c r="O316" t="str">
        <f t="shared" si="39"/>
        <v>Λαμιέων</v>
      </c>
    </row>
    <row r="317" spans="1:15" x14ac:dyDescent="0.25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14250</v>
      </c>
      <c r="O317" t="str">
        <f t="shared" si="39"/>
        <v>Λεβαδέων</v>
      </c>
    </row>
    <row r="318" spans="1:15" x14ac:dyDescent="0.25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14242</v>
      </c>
      <c r="O318" t="str">
        <f t="shared" si="39"/>
        <v>Λοκρών</v>
      </c>
    </row>
    <row r="319" spans="1:15" x14ac:dyDescent="0.25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14262</v>
      </c>
      <c r="O319" t="str">
        <f t="shared" si="39"/>
        <v>Μακρακώμης</v>
      </c>
    </row>
    <row r="320" spans="1:15" x14ac:dyDescent="0.25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14276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14308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14356</v>
      </c>
      <c r="O322" t="str">
        <f t="shared" si="39"/>
        <v>Ορχομενού</v>
      </c>
    </row>
    <row r="323" spans="1:15" x14ac:dyDescent="0.25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14474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14484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14444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14538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="70" zoomScaleNormal="70" workbookViewId="0">
      <selection activeCell="A3" sqref="A3"/>
    </sheetView>
  </sheetViews>
  <sheetFormatPr defaultColWidth="9.140625" defaultRowHeight="15" zeroHeight="1" x14ac:dyDescent="0.25"/>
  <cols>
    <col min="1" max="1" width="50" style="124" customWidth="1"/>
    <col min="2" max="4" width="23" style="124" hidden="1" customWidth="1"/>
    <col min="5" max="5" width="46.28515625" style="124" customWidth="1"/>
    <col min="6" max="6" width="46.28515625" style="124" hidden="1" customWidth="1"/>
    <col min="7" max="7" width="17.28515625" style="124" customWidth="1"/>
    <col min="8" max="8" width="36.42578125" style="124" customWidth="1"/>
    <col min="9" max="9" width="24" style="124" hidden="1" customWidth="1"/>
    <col min="10" max="10" width="33.85546875" style="124" customWidth="1"/>
    <col min="11" max="11" width="7.140625" style="124" customWidth="1"/>
    <col min="12" max="12" width="13" style="124" customWidth="1"/>
    <col min="13" max="13" width="58.85546875" style="124" customWidth="1"/>
    <col min="14" max="16384" width="9.140625" style="124"/>
  </cols>
  <sheetData>
    <row r="1" spans="1:13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25">
      <c r="A3" s="76" t="s">
        <v>456</v>
      </c>
      <c r="B3" s="5" t="str">
        <f>ΓΕΝΙΚΑ!C4</f>
        <v>OTE</v>
      </c>
      <c r="C3" s="143" t="s">
        <v>873</v>
      </c>
      <c r="D3" s="177" t="s">
        <v>872</v>
      </c>
      <c r="E3" s="94"/>
      <c r="F3" s="179" t="s">
        <v>872</v>
      </c>
      <c r="G3" s="114" t="s">
        <v>461</v>
      </c>
      <c r="H3" s="118">
        <f>$H$5</f>
        <v>0</v>
      </c>
      <c r="I3" s="173" t="str">
        <f>IF(ISNUMBER(H$5),ROUND(H$5,2),"N/A")</f>
        <v>N/A</v>
      </c>
      <c r="J3" s="176" t="s">
        <v>872</v>
      </c>
      <c r="L3" s="82" t="str">
        <f>IF(M3="","","ΣΦΑΛΜΑ")</f>
        <v>ΣΦΑΛΜΑ</v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3" ht="29.25" customHeight="1" x14ac:dyDescent="0.25">
      <c r="A4" s="49" t="str">
        <f t="shared" ref="A4:A11" si="0">$A$3</f>
        <v>F01</v>
      </c>
      <c r="B4" s="81" t="str">
        <f t="shared" ref="B4:B11" si="1">$B$3</f>
        <v>OTE</v>
      </c>
      <c r="C4" s="143" t="s">
        <v>873</v>
      </c>
      <c r="D4" s="177" t="s">
        <v>872</v>
      </c>
      <c r="E4" s="60"/>
      <c r="F4" s="180" t="s">
        <v>872</v>
      </c>
      <c r="G4" s="115" t="s">
        <v>461</v>
      </c>
      <c r="H4" s="119">
        <f>$H$5</f>
        <v>0</v>
      </c>
      <c r="I4" s="173" t="str">
        <f>IF(ISNUMBER(H$5),ROUND(H$5,2),"N/A")</f>
        <v>N/A</v>
      </c>
      <c r="J4" s="151" t="str">
        <f t="shared" ref="J4:J11" si="2">J$3</f>
        <v/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25">
      <c r="A5" s="49" t="str">
        <f t="shared" si="0"/>
        <v>F01</v>
      </c>
      <c r="B5" s="81" t="str">
        <f t="shared" si="1"/>
        <v>OTE</v>
      </c>
      <c r="C5" s="143">
        <v>15300</v>
      </c>
      <c r="D5" s="143" t="s">
        <v>485</v>
      </c>
      <c r="E5" s="60"/>
      <c r="F5" s="178" t="str">
        <f>CONCATENATE(E3,", ",E4,", ",E5,", ",E6,", ",E7)</f>
        <v xml:space="preserve">, , , , </v>
      </c>
      <c r="G5" s="115" t="s">
        <v>461</v>
      </c>
      <c r="H5" s="117"/>
      <c r="I5" s="173" t="str">
        <f>IF(ISNUMBER(H$5),ROUND(H$5,2),"N/A")</f>
        <v>N/A</v>
      </c>
      <c r="J5" s="151" t="str">
        <f t="shared" si="2"/>
        <v/>
      </c>
      <c r="L5" s="83" t="str">
        <f t="shared" si="3"/>
        <v>ΣΦΑΛΜΑ</v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>Το Ποσοστό Αποτυχημένων Κλήσεων πρέπει να είναι αριθμός.</v>
      </c>
    </row>
    <row r="6" spans="1:13" ht="29.25" customHeight="1" x14ac:dyDescent="0.25">
      <c r="A6" s="49" t="str">
        <f t="shared" si="0"/>
        <v>F01</v>
      </c>
      <c r="B6" s="81" t="str">
        <f t="shared" si="1"/>
        <v>OTE</v>
      </c>
      <c r="C6" s="143" t="s">
        <v>873</v>
      </c>
      <c r="D6" s="177" t="s">
        <v>872</v>
      </c>
      <c r="E6" s="60"/>
      <c r="F6" s="180" t="s">
        <v>872</v>
      </c>
      <c r="G6" s="115" t="s">
        <v>461</v>
      </c>
      <c r="H6" s="119">
        <f>$H$5</f>
        <v>0</v>
      </c>
      <c r="I6" s="173" t="str">
        <f>IF(ISNUMBER(H$5),ROUND(H$5,2),"N/A")</f>
        <v>N/A</v>
      </c>
      <c r="J6" s="151" t="str">
        <f t="shared" si="2"/>
        <v/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25">
      <c r="A7" s="49" t="str">
        <f t="shared" si="0"/>
        <v>F01</v>
      </c>
      <c r="B7" s="81" t="str">
        <f t="shared" si="1"/>
        <v>OTE</v>
      </c>
      <c r="C7" s="143" t="s">
        <v>873</v>
      </c>
      <c r="D7" s="177" t="s">
        <v>872</v>
      </c>
      <c r="E7" s="60"/>
      <c r="F7" s="180" t="s">
        <v>872</v>
      </c>
      <c r="G7" s="115" t="s">
        <v>461</v>
      </c>
      <c r="H7" s="120">
        <f>$H$5</f>
        <v>0</v>
      </c>
      <c r="I7" s="173" t="str">
        <f>IF(ISNUMBER(H$5),ROUND(H$5,2),"N/A")</f>
        <v>N/A</v>
      </c>
      <c r="J7" s="151" t="str">
        <f t="shared" si="2"/>
        <v/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25">
      <c r="A8" s="49" t="str">
        <f t="shared" si="0"/>
        <v>F01</v>
      </c>
      <c r="B8" s="81" t="str">
        <f t="shared" si="1"/>
        <v>OTE</v>
      </c>
      <c r="C8" s="143" t="s">
        <v>873</v>
      </c>
      <c r="D8" s="177" t="s">
        <v>872</v>
      </c>
      <c r="E8" s="79" t="str">
        <f>IF(E3="","",E3)</f>
        <v/>
      </c>
      <c r="F8" s="181" t="s">
        <v>872</v>
      </c>
      <c r="G8" s="115" t="s">
        <v>462</v>
      </c>
      <c r="H8" s="119">
        <f>$H$10</f>
        <v>0</v>
      </c>
      <c r="I8" s="174" t="str">
        <f>IF(ISNUMBER(H$10),ROUND(H$10,2),"N/A")</f>
        <v>N/A</v>
      </c>
      <c r="J8" s="151" t="str">
        <f t="shared" si="2"/>
        <v/>
      </c>
      <c r="L8" s="83" t="str">
        <f t="shared" si="3"/>
        <v>ΣΦΑΛΜΑ</v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3" ht="29.25" customHeight="1" x14ac:dyDescent="0.25">
      <c r="A9" s="49" t="str">
        <f t="shared" si="0"/>
        <v>F01</v>
      </c>
      <c r="B9" s="81" t="str">
        <f t="shared" si="1"/>
        <v>OTE</v>
      </c>
      <c r="C9" s="143" t="s">
        <v>873</v>
      </c>
      <c r="D9" s="177" t="s">
        <v>872</v>
      </c>
      <c r="E9" s="79" t="str">
        <f>IF(E4="","",E4)</f>
        <v/>
      </c>
      <c r="F9" s="181" t="s">
        <v>872</v>
      </c>
      <c r="G9" s="115" t="s">
        <v>462</v>
      </c>
      <c r="H9" s="119">
        <f>$H$10</f>
        <v>0</v>
      </c>
      <c r="I9" s="174" t="str">
        <f>IF(ISNUMBER(H$10),ROUND(H$10,2),"N/A")</f>
        <v>N/A</v>
      </c>
      <c r="J9" s="151" t="str">
        <f t="shared" si="2"/>
        <v/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25">
      <c r="A10" s="49" t="str">
        <f t="shared" si="0"/>
        <v>F01</v>
      </c>
      <c r="B10" s="81" t="str">
        <f t="shared" si="1"/>
        <v>OTE</v>
      </c>
      <c r="C10" s="143">
        <v>15300</v>
      </c>
      <c r="D10" s="143" t="s">
        <v>485</v>
      </c>
      <c r="E10" s="79" t="str">
        <f>IF(E5="","",E5)</f>
        <v/>
      </c>
      <c r="F10" s="178" t="str">
        <f>CONCATENATE(E8,", ",E9,", ",E10,", ",E11,", ",E12)</f>
        <v xml:space="preserve">, , , , </v>
      </c>
      <c r="G10" s="115" t="s">
        <v>462</v>
      </c>
      <c r="H10" s="117"/>
      <c r="I10" s="174" t="str">
        <f>IF(ISNUMBER(H$10),ROUND(H$10,2),"N/A")</f>
        <v>N/A</v>
      </c>
      <c r="J10" s="151" t="str">
        <f t="shared" si="2"/>
        <v/>
      </c>
      <c r="L10" s="83" t="str">
        <f t="shared" si="3"/>
        <v>ΣΦΑΛΜΑ</v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>Το Ποσοστό Αποτυχημένων Κλήσεων πρέπει να είναι αριθμός.</v>
      </c>
    </row>
    <row r="11" spans="1:13" ht="29.25" customHeight="1" x14ac:dyDescent="0.25">
      <c r="A11" s="49" t="str">
        <f t="shared" si="0"/>
        <v>F01</v>
      </c>
      <c r="B11" s="81" t="str">
        <f t="shared" si="1"/>
        <v>OTE</v>
      </c>
      <c r="C11" s="143" t="s">
        <v>873</v>
      </c>
      <c r="D11" s="177" t="s">
        <v>872</v>
      </c>
      <c r="E11" s="79" t="str">
        <f>IF(E6="","",E6)</f>
        <v/>
      </c>
      <c r="F11" s="181" t="s">
        <v>872</v>
      </c>
      <c r="G11" s="115" t="s">
        <v>462</v>
      </c>
      <c r="H11" s="119">
        <f>$H$10</f>
        <v>0</v>
      </c>
      <c r="I11" s="174" t="str">
        <f>IF(ISNUMBER(H$10),ROUND(H$10,2),"N/A")</f>
        <v>N/A</v>
      </c>
      <c r="J11" s="151" t="str">
        <f t="shared" si="2"/>
        <v/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">
      <c r="A12" s="50" t="str">
        <f>$A$3</f>
        <v>F01</v>
      </c>
      <c r="B12" s="13" t="str">
        <f>$B$3</f>
        <v>OTE</v>
      </c>
      <c r="C12" s="143" t="s">
        <v>873</v>
      </c>
      <c r="D12" s="177" t="s">
        <v>872</v>
      </c>
      <c r="E12" s="78" t="str">
        <f>IF(E7="","",E7)</f>
        <v/>
      </c>
      <c r="F12" s="182" t="s">
        <v>872</v>
      </c>
      <c r="G12" s="91" t="s">
        <v>462</v>
      </c>
      <c r="H12" s="121">
        <f>$H$10</f>
        <v>0</v>
      </c>
      <c r="I12" s="175" t="str">
        <f>IF(ISNUMBER(H$10),ROUND(H$10,2),"N/A")</f>
        <v>N/A</v>
      </c>
      <c r="J12" s="152" t="str">
        <f>J$3</f>
        <v/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="70" zoomScaleNormal="70" workbookViewId="0">
      <selection activeCell="H3" sqref="H3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4.5703125" style="130" hidden="1" customWidth="1"/>
    <col min="4" max="4" width="23" style="130" hidden="1" customWidth="1"/>
    <col min="5" max="5" width="38.140625" style="130" customWidth="1"/>
    <col min="6" max="6" width="36.85546875" style="130" customWidth="1"/>
    <col min="7" max="7" width="31.28515625" style="130" hidden="1" customWidth="1"/>
    <col min="8" max="8" width="31.28515625" style="130" customWidth="1"/>
    <col min="9" max="9" width="6.140625" style="130" customWidth="1"/>
    <col min="10" max="10" width="16.140625" style="130" customWidth="1"/>
    <col min="11" max="11" width="57" style="130" customWidth="1"/>
    <col min="12" max="15" width="9.140625" style="132" customWidth="1"/>
    <col min="16" max="16384" width="9.140625" style="130"/>
  </cols>
  <sheetData>
    <row r="1" spans="1:13" ht="15.75" hidden="1" thickBot="1" x14ac:dyDescent="0.3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5.75" thickBot="1" x14ac:dyDescent="0.3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">
      <c r="A3" s="25" t="s">
        <v>457</v>
      </c>
      <c r="B3" s="29" t="str">
        <f>ΓΕΝΙΚΑ!$C$4</f>
        <v>OTE</v>
      </c>
      <c r="C3" s="32">
        <f>IF(J3="",IF(ΓΕΝΙΚΑ!$B$17="ΝΑΙ",15300,""),"")</f>
        <v>15300</v>
      </c>
      <c r="D3" s="145" t="str">
        <f>IF(ΓΕΝΙΚΑ!$B$17="ΝΑΙ","ΠΑΝΕΛΛΑΔΙΚΑ","")</f>
        <v>ΠΑΝΕΛΛΑΔΙΚΑ</v>
      </c>
      <c r="E3" s="26" t="s">
        <v>485</v>
      </c>
      <c r="F3" s="201">
        <v>93.01</v>
      </c>
      <c r="G3" s="184">
        <f>IF(ISNUMBER(F3),ROUND(F3,2),"N/A")</f>
        <v>93.01</v>
      </c>
      <c r="H3" s="183" t="s">
        <v>879</v>
      </c>
      <c r="J3" s="89" t="str">
        <f>IF(K3="","","ΣΦΑΛΜΑ")</f>
        <v/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/>
      </c>
    </row>
    <row r="4" spans="1:13" ht="30" customHeight="1" thickTop="1" thickBot="1" x14ac:dyDescent="0.3">
      <c r="A4" s="27" t="str">
        <f t="shared" ref="A4:A16" si="0">A$3</f>
        <v>F02</v>
      </c>
      <c r="B4" s="29" t="str">
        <f>ΓΕΝΙΚΑ!$C$4</f>
        <v>OTE</v>
      </c>
      <c r="C4" s="146">
        <f>IF(J4="",IF(ΓΕΝΙΚΑ!$B$17="ΝΑΙ",14664,""),"")</f>
        <v>14664</v>
      </c>
      <c r="D4" s="147" t="str">
        <f>IF(ΓΕΝΙΚΑ!$B$17="ΝΑΙ","Π. ΑΝΑΤΟΛΙΚΗΣ ΜΑΚΕΔΟΝΙΑΣ - ΘΡΑΚΗΣ","")</f>
        <v>Π. ΑΝΑΤΟΛΙΚΗΣ ΜΑΚΕΔΟΝΙΑΣ - ΘΡΑΚΗΣ</v>
      </c>
      <c r="E4" s="40" t="s">
        <v>37</v>
      </c>
      <c r="F4" s="202">
        <v>91.27</v>
      </c>
      <c r="G4" s="184">
        <f t="shared" ref="G4:G16" si="1">IF(ISNUMBER(F4),ROUND(F4,2),"N/A")</f>
        <v>91.27</v>
      </c>
      <c r="H4" s="151" t="str">
        <f>H$3</f>
        <v>ΕΤΗΣΙΟΣ ΔΕΙΚΤΗΣ</v>
      </c>
      <c r="J4" s="89" t="str">
        <f t="shared" ref="J4:J16" si="2">IF(K4="","","ΣΦΑΛΜΑ")</f>
        <v/>
      </c>
      <c r="K4" s="87" t="str">
        <f>IF(ΠΕΡΙΦΕΡΕΙΑ!B2&lt;&gt;"Καθόλου",L4,M4)</f>
        <v/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/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29" t="str">
        <f>ΓΕΝΙΚΑ!$C$4</f>
        <v>OTE</v>
      </c>
      <c r="C5" s="31">
        <f>IF(J5="",IF(ΓΕΝΙΚΑ!$B$17="ΝΑΙ",14666,""),"")</f>
        <v>14666</v>
      </c>
      <c r="D5" s="148" t="str">
        <f>IF(ΓΕΝΙΚΑ!$B$17="ΝΑΙ","Π. ΑΤΤΙΚΗΣ","")</f>
        <v>Π. ΑΤΤΙΚΗΣ</v>
      </c>
      <c r="E5" s="8" t="s">
        <v>38</v>
      </c>
      <c r="F5" s="202">
        <v>98.23</v>
      </c>
      <c r="G5" s="184">
        <f t="shared" si="1"/>
        <v>98.23</v>
      </c>
      <c r="H5" s="151" t="str">
        <f t="shared" ref="H5:H16" si="3">H$3</f>
        <v>ΕΤΗΣΙΟΣ ΔΕΙΚΤΗΣ</v>
      </c>
      <c r="J5" s="89" t="str">
        <f t="shared" si="2"/>
        <v/>
      </c>
      <c r="K5" s="87" t="str">
        <f>IF(ΠΕΡΙΦΕΡΕΙΑ!B3&lt;&gt;"Καθόλου",L5,M5)</f>
        <v/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/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29" t="str">
        <f>ΓΕΝΙΚΑ!$C$4</f>
        <v>OTE</v>
      </c>
      <c r="C6" s="146">
        <f>IF(J6="",IF(ΓΕΝΙΚΑ!$B$17="ΝΑΙ",14668,""),"")</f>
        <v>14668</v>
      </c>
      <c r="D6" s="147" t="str">
        <f>IF(ΓΕΝΙΚΑ!$B$17="ΝΑΙ","Π. ΒΟΡΕΙΟΥ ΑΙΓΑΙΟΥ","")</f>
        <v>Π. ΒΟΡΕΙΟΥ ΑΙΓΑΙΟΥ</v>
      </c>
      <c r="E6" s="40" t="s">
        <v>402</v>
      </c>
      <c r="F6" s="202">
        <v>88.86</v>
      </c>
      <c r="G6" s="184">
        <f t="shared" si="1"/>
        <v>88.86</v>
      </c>
      <c r="H6" s="151" t="str">
        <f t="shared" si="3"/>
        <v>ΕΤΗΣΙΟΣ ΔΕΙΚΤΗΣ</v>
      </c>
      <c r="J6" s="89" t="str">
        <f t="shared" si="2"/>
        <v/>
      </c>
      <c r="K6" s="87" t="str">
        <f>IF(ΠΕΡΙΦΕΡΕΙΑ!B4&lt;&gt;"Καθόλου",L6,M6)</f>
        <v/>
      </c>
      <c r="L6" s="132" t="str">
        <f t="shared" si="4"/>
        <v/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29" t="str">
        <f>ΓΕΝΙΚΑ!$C$4</f>
        <v>OTE</v>
      </c>
      <c r="C7" s="31">
        <f>IF(J7="",IF(ΓΕΝΙΚΑ!$B$17="ΝΑΙ",14670,""),"")</f>
        <v>14670</v>
      </c>
      <c r="D7" s="148" t="str">
        <f>IF(ΓΕΝΙΚΑ!$B$17="ΝΑΙ","Π. ΔΥΤΙΚΗΣ ΕΛΛΑΔΑΣ","")</f>
        <v>Π. ΔΥΤΙΚΗΣ ΕΛΛΑΔΑΣ</v>
      </c>
      <c r="E7" s="8" t="s">
        <v>403</v>
      </c>
      <c r="F7" s="202">
        <v>90.65</v>
      </c>
      <c r="G7" s="184">
        <f t="shared" si="1"/>
        <v>90.65</v>
      </c>
      <c r="H7" s="151" t="str">
        <f t="shared" si="3"/>
        <v>ΕΤΗΣΙΟΣ ΔΕΙΚΤΗΣ</v>
      </c>
      <c r="J7" s="89" t="str">
        <f t="shared" si="2"/>
        <v/>
      </c>
      <c r="K7" s="87" t="str">
        <f>IF(ΠΕΡΙΦΕΡΕΙΑ!B5&lt;&gt;"Καθόλου",L7,M7)</f>
        <v/>
      </c>
      <c r="L7" s="132" t="str">
        <f t="shared" si="4"/>
        <v/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29" t="str">
        <f>ΓΕΝΙΚΑ!$C$4</f>
        <v>OTE</v>
      </c>
      <c r="C8" s="146">
        <f>IF(J8="",IF(ΓΕΝΙΚΑ!$B$17="ΝΑΙ",14672,""),"")</f>
        <v>14672</v>
      </c>
      <c r="D8" s="147" t="str">
        <f>IF(ΓΕΝΙΚΑ!$B$17="ΝΑΙ","Π. ΔΥΤΙΚΗΣ ΜΑΚΕΔΟΝΙΑΣ","")</f>
        <v>Π. ΔΥΤΙΚΗΣ ΜΑΚΕΔΟΝΙΑΣ</v>
      </c>
      <c r="E8" s="40" t="s">
        <v>404</v>
      </c>
      <c r="F8" s="202">
        <v>96</v>
      </c>
      <c r="G8" s="184">
        <f t="shared" si="1"/>
        <v>96</v>
      </c>
      <c r="H8" s="151" t="str">
        <f t="shared" si="3"/>
        <v>ΕΤΗΣΙΟΣ ΔΕΙΚΤΗΣ</v>
      </c>
      <c r="J8" s="89" t="str">
        <f t="shared" si="2"/>
        <v/>
      </c>
      <c r="K8" s="87" t="str">
        <f>IF(ΠΕΡΙΦΕΡΕΙΑ!B6&lt;&gt;"Καθόλου",L8,M8)</f>
        <v/>
      </c>
      <c r="L8" s="132" t="str">
        <f t="shared" si="4"/>
        <v/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29" t="str">
        <f>ΓΕΝΙΚΑ!$C$4</f>
        <v>OTE</v>
      </c>
      <c r="C9" s="31">
        <f>IF(J9="",IF(ΓΕΝΙΚΑ!$B$17="ΝΑΙ",14674,""),"")</f>
        <v>14674</v>
      </c>
      <c r="D9" s="148" t="str">
        <f>IF(ΓΕΝΙΚΑ!$B$17="ΝΑΙ","Π. ΗΠΕΙΡΟΥ","")</f>
        <v>Π. ΗΠΕΙΡΟΥ</v>
      </c>
      <c r="E9" s="8" t="s">
        <v>405</v>
      </c>
      <c r="F9" s="202">
        <v>96.62</v>
      </c>
      <c r="G9" s="184">
        <f t="shared" si="1"/>
        <v>96.62</v>
      </c>
      <c r="H9" s="151" t="str">
        <f t="shared" si="3"/>
        <v>ΕΤΗΣΙΟΣ ΔΕΙΚΤΗΣ</v>
      </c>
      <c r="J9" s="89" t="str">
        <f t="shared" si="2"/>
        <v/>
      </c>
      <c r="K9" s="87" t="str">
        <f>IF(ΠΕΡΙΦΕΡΕΙΑ!B7&lt;&gt;"Καθόλου",L9,M9)</f>
        <v/>
      </c>
      <c r="L9" s="132" t="str">
        <f t="shared" si="4"/>
        <v/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29" t="str">
        <f>ΓΕΝΙΚΑ!$C$4</f>
        <v>OTE</v>
      </c>
      <c r="C10" s="146">
        <f>IF(J10="",IF(ΓΕΝΙΚΑ!$B$17="ΝΑΙ",14676,""),"")</f>
        <v>14676</v>
      </c>
      <c r="D10" s="147" t="str">
        <f>IF(ΓΕΝΙΚΑ!$B$17="ΝΑΙ","Π. ΘΕΣΣΑΛΙΑΣ","")</f>
        <v>Π. ΘΕΣΣΑΛΙΑΣ</v>
      </c>
      <c r="E10" s="40" t="s">
        <v>406</v>
      </c>
      <c r="F10" s="202">
        <v>97.58</v>
      </c>
      <c r="G10" s="184">
        <f t="shared" si="1"/>
        <v>97.58</v>
      </c>
      <c r="H10" s="151" t="str">
        <f t="shared" si="3"/>
        <v>ΕΤΗΣΙΟΣ ΔΕΙΚΤΗΣ</v>
      </c>
      <c r="J10" s="89" t="str">
        <f t="shared" si="2"/>
        <v/>
      </c>
      <c r="K10" s="87" t="str">
        <f>IF(ΠΕΡΙΦΕΡΕΙΑ!B8&lt;&gt;"Καθόλου",L10,M10)</f>
        <v/>
      </c>
      <c r="L10" s="132" t="str">
        <f t="shared" si="4"/>
        <v/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29" t="str">
        <f>ΓΕΝΙΚΑ!$C$4</f>
        <v>OTE</v>
      </c>
      <c r="C11" s="31">
        <f>IF(J11="",IF(ΓΕΝΙΚΑ!$B$17="ΝΑΙ",14678,""),"")</f>
        <v>14678</v>
      </c>
      <c r="D11" s="148" t="str">
        <f>IF(ΓΕΝΙΚΑ!$B$17="ΝΑΙ","Π. ΙΟΝΙΩΝ ΝΗΣΩΝ","")</f>
        <v>Π. ΙΟΝΙΩΝ ΝΗΣΩΝ</v>
      </c>
      <c r="E11" s="8" t="s">
        <v>407</v>
      </c>
      <c r="F11" s="202">
        <v>92.79</v>
      </c>
      <c r="G11" s="184">
        <f t="shared" si="1"/>
        <v>92.79</v>
      </c>
      <c r="H11" s="151" t="str">
        <f t="shared" si="3"/>
        <v>ΕΤΗΣΙΟΣ ΔΕΙΚΤΗΣ</v>
      </c>
      <c r="J11" s="89" t="str">
        <f t="shared" si="2"/>
        <v/>
      </c>
      <c r="K11" s="87" t="str">
        <f>IF(ΠΕΡΙΦΕΡΕΙΑ!B9&lt;&gt;"Καθόλου",L11,M11)</f>
        <v/>
      </c>
      <c r="L11" s="132" t="str">
        <f t="shared" si="4"/>
        <v/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29" t="str">
        <f>ΓΕΝΙΚΑ!$C$4</f>
        <v>OTE</v>
      </c>
      <c r="C12" s="146">
        <f>IF(J12="",IF(ΓΕΝΙΚΑ!$B$17="ΝΑΙ",14680,""),"")</f>
        <v>14680</v>
      </c>
      <c r="D12" s="147" t="str">
        <f>IF(ΓΕΝΙΚΑ!$B$17="ΝΑΙ","Π. ΚΕΝΤΡΙΚΗΣ ΜΑΚΕΔΟΝΙΑΣ","")</f>
        <v>Π. ΚΕΝΤΡΙΚΗΣ ΜΑΚΕΔΟΝΙΑΣ</v>
      </c>
      <c r="E12" s="40" t="s">
        <v>408</v>
      </c>
      <c r="F12" s="202">
        <v>93.82</v>
      </c>
      <c r="G12" s="184">
        <f t="shared" si="1"/>
        <v>93.82</v>
      </c>
      <c r="H12" s="151" t="str">
        <f t="shared" si="3"/>
        <v>ΕΤΗΣΙΟΣ ΔΕΙΚΤΗΣ</v>
      </c>
      <c r="J12" s="89" t="str">
        <f t="shared" si="2"/>
        <v/>
      </c>
      <c r="K12" s="87" t="str">
        <f>IF(ΠΕΡΙΦΕΡΕΙΑ!B10&lt;&gt;"Καθόλου",L12,M12)</f>
        <v/>
      </c>
      <c r="L12" s="132" t="str">
        <f t="shared" si="4"/>
        <v/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29" t="str">
        <f>ΓΕΝΙΚΑ!$C$4</f>
        <v>OTE</v>
      </c>
      <c r="C13" s="31">
        <f>IF(J13="",IF(ΓΕΝΙΚΑ!$B$17="ΝΑΙ",14682,""),"")</f>
        <v>14682</v>
      </c>
      <c r="D13" s="148" t="str">
        <f>IF(ΓΕΝΙΚΑ!$B$17="ΝΑΙ","Π. ΚΡΗΤΗΣ","")</f>
        <v>Π. ΚΡΗΤΗΣ</v>
      </c>
      <c r="E13" s="8" t="s">
        <v>409</v>
      </c>
      <c r="F13" s="202">
        <v>86.62</v>
      </c>
      <c r="G13" s="184">
        <f t="shared" si="1"/>
        <v>86.62</v>
      </c>
      <c r="H13" s="151" t="str">
        <f t="shared" si="3"/>
        <v>ΕΤΗΣΙΟΣ ΔΕΙΚΤΗΣ</v>
      </c>
      <c r="J13" s="89" t="str">
        <f t="shared" si="2"/>
        <v/>
      </c>
      <c r="K13" s="87" t="str">
        <f>IF(ΠΕΡΙΦΕΡΕΙΑ!B11&lt;&gt;"Καθόλου",L13,M13)</f>
        <v/>
      </c>
      <c r="L13" s="132" t="str">
        <f t="shared" si="4"/>
        <v/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29" t="str">
        <f>ΓΕΝΙΚΑ!$C$4</f>
        <v>OTE</v>
      </c>
      <c r="C14" s="146">
        <f>IF(J14="",IF(ΓΕΝΙΚΑ!$B$17="ΝΑΙ",14684,""),"")</f>
        <v>14684</v>
      </c>
      <c r="D14" s="147" t="str">
        <f>IF(ΓΕΝΙΚΑ!$B$17="ΝΑΙ","Π. ΝΟΤΙΟΥ ΑΙΓΑΙΟΥ","")</f>
        <v>Π. ΝΟΤΙΟΥ ΑΙΓΑΙΟΥ</v>
      </c>
      <c r="E14" s="40" t="s">
        <v>410</v>
      </c>
      <c r="F14" s="202">
        <v>83.78</v>
      </c>
      <c r="G14" s="184">
        <f t="shared" si="1"/>
        <v>83.78</v>
      </c>
      <c r="H14" s="151" t="str">
        <f t="shared" si="3"/>
        <v>ΕΤΗΣΙΟΣ ΔΕΙΚΤΗΣ</v>
      </c>
      <c r="J14" s="89" t="str">
        <f t="shared" si="2"/>
        <v/>
      </c>
      <c r="K14" s="87" t="str">
        <f>IF(ΠΕΡΙΦΕΡΕΙΑ!B12&lt;&gt;"Καθόλου",L14,M14)</f>
        <v/>
      </c>
      <c r="L14" s="132" t="str">
        <f t="shared" si="4"/>
        <v/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29" t="str">
        <f>ΓΕΝΙΚΑ!$C$4</f>
        <v>OTE</v>
      </c>
      <c r="C15" s="31">
        <f>IF(J15="",IF(ΓΕΝΙΚΑ!$B$17="ΝΑΙ",14686,""),"")</f>
        <v>14686</v>
      </c>
      <c r="D15" s="148" t="str">
        <f>IF(ΓΕΝΙΚΑ!$B$17="ΝΑΙ","Π. ΠΕΛΟΠΟΝΝΗΣΟΥ","")</f>
        <v>Π. ΠΕΛΟΠΟΝΝΗΣΟΥ</v>
      </c>
      <c r="E15" s="8" t="s">
        <v>411</v>
      </c>
      <c r="F15" s="202">
        <v>83.94</v>
      </c>
      <c r="G15" s="184">
        <f t="shared" si="1"/>
        <v>83.94</v>
      </c>
      <c r="H15" s="151" t="str">
        <f t="shared" si="3"/>
        <v>ΕΤΗΣΙΟΣ ΔΕΙΚΤΗΣ</v>
      </c>
      <c r="J15" s="89" t="str">
        <f t="shared" si="2"/>
        <v/>
      </c>
      <c r="K15" s="87" t="str">
        <f>IF(ΠΕΡΙΦΕΡΕΙΑ!B13&lt;&gt;"Καθόλου",L15,M15)</f>
        <v/>
      </c>
      <c r="L15" s="132" t="str">
        <f t="shared" si="4"/>
        <v/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29" t="str">
        <f>ΓΕΝΙΚΑ!$C$4</f>
        <v>OTE</v>
      </c>
      <c r="C16" s="149">
        <f>IF(J16="",IF(ΓΕΝΙΚΑ!$B$17="ΝΑΙ",14688,""),"")</f>
        <v>14688</v>
      </c>
      <c r="D16" s="150" t="str">
        <f>IF(ΓΕΝΙΚΑ!$B$17="ΝΑΙ","Π. ΣΤΕΡΕΑΣ ΕΛΛΑΔΑΣ","")</f>
        <v>Π. ΣΤΕΡΕΑΣ ΕΛΛΑΔΑΣ</v>
      </c>
      <c r="E16" s="41" t="s">
        <v>412</v>
      </c>
      <c r="F16" s="203">
        <v>86.86</v>
      </c>
      <c r="G16" s="184">
        <f t="shared" si="1"/>
        <v>86.86</v>
      </c>
      <c r="H16" s="152" t="str">
        <f t="shared" si="3"/>
        <v>ΕΤΗΣΙΟΣ ΔΕΙΚΤΗΣ</v>
      </c>
      <c r="J16" s="84" t="str">
        <f t="shared" si="2"/>
        <v/>
      </c>
      <c r="K16" s="88" t="str">
        <f>IF(ΠΕΡΙΦΕΡΕΙΑ!B14&lt;&gt;"Καθόλου",L16,M16)</f>
        <v/>
      </c>
      <c r="L16" s="132" t="str">
        <f t="shared" si="4"/>
        <v/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="70" zoomScaleNormal="70" workbookViewId="0">
      <selection activeCell="L5" sqref="L5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7.7109375" style="130" customWidth="1"/>
    <col min="4" max="5" width="27.7109375" style="130" hidden="1" customWidth="1"/>
    <col min="6" max="6" width="38.42578125" style="130" customWidth="1"/>
    <col min="7" max="7" width="21.5703125" style="130" customWidth="1"/>
    <col min="8" max="8" width="23.7109375" style="130" customWidth="1"/>
    <col min="9" max="9" width="33.28515625" style="130" customWidth="1"/>
    <col min="10" max="11" width="23.7109375" style="130" hidden="1" customWidth="1"/>
    <col min="12" max="12" width="17.28515625" style="130" customWidth="1"/>
    <col min="13" max="13" width="39.85546875" style="130" customWidth="1"/>
    <col min="14" max="14" width="7.140625" style="130" customWidth="1"/>
    <col min="15" max="15" width="17.42578125" style="130" customWidth="1"/>
    <col min="16" max="16" width="62.85546875" style="130" customWidth="1"/>
    <col min="17" max="16384" width="9.140625" style="130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25">
      <c r="A3" s="104" t="e">
        <f>#REF!</f>
        <v>#REF!</v>
      </c>
      <c r="B3" s="185" t="str">
        <f>ΓΕΝΙΚΑ!C2</f>
        <v>OTE</v>
      </c>
      <c r="C3" s="125">
        <v>1</v>
      </c>
      <c r="D3" s="153" t="str">
        <f>IF(ΓΕΝΙΚΑ!$B$18="ΝΑΙ",_xlfn.IFNA(INDEX(OrchardIDnai,MATCH(F3,DimosNameNai,0)),""),"")</f>
        <v/>
      </c>
      <c r="E3" s="153" t="str">
        <f>IF(ΓΕΝΙΚΑ!$B$18="ΝΑΙ",_xlfn.IFNA(INDEX(OrchardNameNai,MATCH(F3,DimosNameNai,0)),""),"")</f>
        <v/>
      </c>
      <c r="F3" s="102"/>
      <c r="G3" s="169" t="s">
        <v>441</v>
      </c>
      <c r="H3" s="95"/>
      <c r="I3" s="96"/>
      <c r="J3" s="26" t="str">
        <f>IF(H3="","",IF(H3="Άλλο",IF(I3="","",I3),TEXT(H3,)))</f>
        <v/>
      </c>
      <c r="K3" s="115">
        <f>IF(L3="ΠΟΛΥ ΥΨΗΛΗ", 5,IF(L3="ΥΨΗΛΗ",4,IF(L3="ΜΕΣΗ",3,IF(L3="ΧΑΜΗΛΗ",2,IF(L3="ΠΟΛΥ ΧΑΜΗΛΗ",1,0)))))</f>
        <v>0</v>
      </c>
      <c r="L3" s="97"/>
      <c r="M3" s="187" t="s">
        <v>872</v>
      </c>
      <c r="O3" s="89" t="str">
        <f>IF(P3="","","ΣΦΑΛΜΑ")</f>
        <v>ΣΦΑΛΜΑ</v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>Το πεδίο ΤΚ Τερματικό Σημείο, δεν μπορεί να είναι κενό  |  Πρέπει να επιλεγεί ο Τύπος Τερματικής συσκευής  |  Το πεδίο Ποιότητα δεν μπορεί να είναι κενό</v>
      </c>
    </row>
    <row r="4" spans="1:16" ht="48.75" customHeight="1" x14ac:dyDescent="0.25">
      <c r="A4" s="104" t="e">
        <f>#REF!</f>
        <v>#REF!</v>
      </c>
      <c r="B4" s="185" t="str">
        <f>B3</f>
        <v>OTE</v>
      </c>
      <c r="C4" s="134">
        <v>1</v>
      </c>
      <c r="D4" s="153" t="str">
        <f>IF(ΓΕΝΙΚΑ!$B$18="ΝΑΙ",_xlfn.IFNA(INDEX(OrchardIDnai,MATCH(F4,DimosNameNai,0)),""),"")</f>
        <v/>
      </c>
      <c r="E4" s="153" t="str">
        <f>IF(ΓΕΝΙΚΑ!$B$18="ΝΑΙ",_xlfn.IFNA(INDEX(OrchardNameNai,MATCH(F4,DimosNameNai,0)),""),"")</f>
        <v/>
      </c>
      <c r="F4" s="135"/>
      <c r="G4" s="136" t="s">
        <v>442</v>
      </c>
      <c r="H4" s="137" t="str">
        <f>TEXT(H3,)</f>
        <v/>
      </c>
      <c r="I4" s="8" t="str">
        <f>TEXT($I$3,"")</f>
        <v/>
      </c>
      <c r="J4" s="114" t="str">
        <f>$J$3</f>
        <v/>
      </c>
      <c r="K4" s="115">
        <f>IF(L4="ΠΟΛΥ ΥΨΗΛΗ", 5,IF(L4="ΥΨΗΛΗ",4,IF(L4="ΜΕΣΗ",3,IF(L4="ΧΑΜΗΛΗ",2,IF(L4="ΠΟΛΥ ΧΑΜΗΛΗ",1,0)))))</f>
        <v>0</v>
      </c>
      <c r="L4" s="138" t="str">
        <f>TEXT($L$3,)</f>
        <v/>
      </c>
      <c r="M4" s="167" t="str">
        <f>M3</f>
        <v/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4" t="e">
        <f>#REF!</f>
        <v>#REF!</v>
      </c>
      <c r="B5" s="185" t="str">
        <f>B3</f>
        <v>OTE</v>
      </c>
      <c r="C5" s="127">
        <v>2</v>
      </c>
      <c r="D5" s="153" t="str">
        <f>IF(ΓΕΝΙΚΑ!$B$18="ΝΑΙ",_xlfn.IFNA(INDEX(OrchardIDnai,MATCH(F5,DimosNameNai,0)),""),"")</f>
        <v/>
      </c>
      <c r="E5" s="153" t="str">
        <f>IF(ΓΕΝΙΚΑ!$B$18="ΝΑΙ",_xlfn.IFNA(INDEX(OrchardNameNai,MATCH(F5,DimosNameNai,0)),""),"")</f>
        <v/>
      </c>
      <c r="F5" s="133"/>
      <c r="G5" s="122" t="s">
        <v>441</v>
      </c>
      <c r="H5" s="99"/>
      <c r="I5" s="98"/>
      <c r="J5" s="37" t="str">
        <f>IF(H5="","",IF(H5="Άλλο",IF(I5="","",I5),TEXT(H5,"")))</f>
        <v/>
      </c>
      <c r="K5" s="70">
        <f>IF(L5="ΠΟΛΥ ΥΨΗΛΗ", 5,IF(L5="ΥΨΗΛΗ",4,IF(L5="ΜΕΣΗ",3,IF(L5="ΧΑΜΗΛΗ",2,IF(L5="ΠΟΛΥ ΧΑΜΗΛΗ",1,0)))))</f>
        <v>0</v>
      </c>
      <c r="L5" s="97"/>
      <c r="M5" s="167" t="str">
        <f>M3</f>
        <v/>
      </c>
      <c r="O5" s="89" t="str">
        <f>IF(P5="","","ΣΦΑΛΜΑ")</f>
        <v>ΣΦΑΛΜΑ</v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>Το πεδίο ΤΚ Τερματικό Σημείο, δεν μπορεί να είναι κενό    |    Πρέπει να επιλεγεί ο Τύπος Τερματικής συσκευής  |  Το πεδίο Ποιότητα δεν μπορεί να είναι κενό</v>
      </c>
    </row>
    <row r="6" spans="1:16" ht="48.75" customHeight="1" thickBot="1" x14ac:dyDescent="0.3">
      <c r="A6" s="105" t="e">
        <f>#REF!</f>
        <v>#REF!</v>
      </c>
      <c r="B6" s="186" t="str">
        <f>B3</f>
        <v>OTE</v>
      </c>
      <c r="C6" s="126">
        <f>IF(ISNUMBER(C$5),C$5,"")</f>
        <v>2</v>
      </c>
      <c r="D6" s="153" t="str">
        <f>IF(ΓΕΝΙΚΑ!$B$18="ΝΑΙ",_xlfn.IFNA(INDEX(OrchardIDnai,MATCH(F6,DimosNameNai,0)),""),"")</f>
        <v/>
      </c>
      <c r="E6" s="153" t="str">
        <f>IF(ΓΕΝΙΚΑ!$B$18="ΝΑΙ",_xlfn.IFNA(INDEX(OrchardNameNai,MATCH(F6,DimosNameNai,0)),""),"")</f>
        <v/>
      </c>
      <c r="F6" s="103"/>
      <c r="G6" s="123" t="s">
        <v>442</v>
      </c>
      <c r="H6" s="42" t="str">
        <f>TEXT(H5,)</f>
        <v/>
      </c>
      <c r="I6" s="7" t="str">
        <f>TEXT($I$5,"")</f>
        <v/>
      </c>
      <c r="J6" s="7" t="str">
        <f>$J$5</f>
        <v/>
      </c>
      <c r="K6" s="70">
        <f>IF(L6="ΠΟΛΥ ΥΨΗΛΗ", 5,IF(L6="ΥΨΗΛΗ",4,IF(L6="ΜΕΣΗ",3,IF(L6="ΧΑΜΗΛΗ",2,IF(L6="ΠΟΛΥ ΧΑΜΗΛΗ",1,0)))))</f>
        <v>0</v>
      </c>
      <c r="L6" s="42" t="str">
        <f>TEXT($L$5,)</f>
        <v/>
      </c>
      <c r="M6" s="168" t="str">
        <f>M3</f>
        <v/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2" zoomScale="70" zoomScaleNormal="70" workbookViewId="0">
      <selection activeCell="G3" sqref="G3"/>
    </sheetView>
  </sheetViews>
  <sheetFormatPr defaultColWidth="9.140625" defaultRowHeight="15" zeroHeight="1" x14ac:dyDescent="0.25"/>
  <cols>
    <col min="1" max="1" width="50" customWidth="1"/>
    <col min="2" max="2" width="10.28515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hidden="1" customWidth="1"/>
    <col min="9" max="9" width="33.5703125" customWidth="1"/>
    <col min="10" max="10" width="18.7109375" hidden="1" customWidth="1"/>
    <col min="11" max="11" width="12.140625" customWidth="1"/>
    <col min="12" max="12" width="32.140625" customWidth="1"/>
    <col min="13" max="13" width="3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34" width="0" hidden="1" customWidth="1"/>
  </cols>
  <sheetData>
    <row r="1" spans="1:25" s="130" customFormat="1" ht="15.75" hidden="1" thickBot="1" x14ac:dyDescent="0.3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6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16.5" thickTop="1" thickBot="1" x14ac:dyDescent="0.3">
      <c r="A3" s="25" t="s">
        <v>477</v>
      </c>
      <c r="B3" s="110" t="str">
        <f>ΓΕΝΙΚΑ!$C$4</f>
        <v>OTE</v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/>
      <c r="H3" s="106" t="str">
        <f>IF(ISNUMBER(G3),ROUND(G3,2),"N/A")</f>
        <v>N/A</v>
      </c>
      <c r="I3" s="53"/>
      <c r="J3" s="106" t="str">
        <f>IF(ISNUMBER(I3),ROUND(I3,2),"N/A")</f>
        <v>N/A</v>
      </c>
      <c r="K3" s="197" t="str">
        <f>IF(AND(ISNUMBER(G3),ISNUMBER(I3)),ROUND(G3+I3,0),IF(ISNUMBER(G3),ROUND(G3,0),IF(ISNUMBER(I3),ROUND(I3,0),"N/A")))</f>
        <v>N/A</v>
      </c>
      <c r="L3" s="193"/>
      <c r="M3" s="111" t="str">
        <f>IF(ISNUMBER(L3),ROUND(L3,2),"N/A")</f>
        <v>N/A</v>
      </c>
      <c r="N3" s="188" t="s">
        <v>872</v>
      </c>
      <c r="O3" s="189" t="s">
        <v>872</v>
      </c>
      <c r="P3" s="183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1" t="s">
        <v>532</v>
      </c>
      <c r="U3" s="171" t="s">
        <v>534</v>
      </c>
      <c r="V3" s="171" t="s">
        <v>535</v>
      </c>
      <c r="W3" s="171" t="s">
        <v>536</v>
      </c>
      <c r="X3" s="171" t="s">
        <v>533</v>
      </c>
      <c r="Y3" s="172"/>
    </row>
    <row r="4" spans="1:25" s="14" customFormat="1" ht="16.5" customHeight="1" thickTop="1" thickBot="1" x14ac:dyDescent="0.3">
      <c r="A4" s="49" t="str">
        <f t="shared" ref="A4:A30" si="0">A$3</f>
        <v>F04</v>
      </c>
      <c r="B4" s="110" t="str">
        <f>ΓΕΝΙΚΑ!$C$4</f>
        <v>OTE</v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4"/>
      <c r="H4" s="106" t="str">
        <f t="shared" ref="H4:H30" si="1">IF(ISNUMBER(G4),ROUND(G4,2),"N/A")</f>
        <v>N/A</v>
      </c>
      <c r="I4" s="54"/>
      <c r="J4" s="106" t="str">
        <f t="shared" ref="J4:J30" si="2">IF(ISNUMBER(I4),ROUND(I4,2),"N/A")</f>
        <v>N/A</v>
      </c>
      <c r="K4" s="45" t="str">
        <f t="shared" ref="K4:K30" si="3">IF(AND(ISNUMBER(G4),ISNUMBER(I4)),ROUND(G4+I4,0),IF(ISNUMBER(G4),ROUND(G4,0),IF(ISNUMBER(I4),ROUND(I4,0),"N/A")))</f>
        <v>N/A</v>
      </c>
      <c r="L4" s="194"/>
      <c r="M4" s="111" t="str">
        <f t="shared" ref="M4:M16" si="4">IF(ISNUMBER(L4),ROUND(L4,2),"N/A")</f>
        <v>N/A</v>
      </c>
      <c r="N4" s="154" t="str">
        <f>N$3</f>
        <v/>
      </c>
      <c r="O4" s="154" t="str">
        <f>O$3</f>
        <v/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1" t="s">
        <v>532</v>
      </c>
      <c r="U4" s="171" t="s">
        <v>534</v>
      </c>
      <c r="V4" s="171" t="s">
        <v>535</v>
      </c>
      <c r="W4" s="171" t="s">
        <v>536</v>
      </c>
      <c r="X4" s="171" t="s">
        <v>533</v>
      </c>
      <c r="Y4" s="172" t="s">
        <v>866</v>
      </c>
    </row>
    <row r="5" spans="1:25" s="14" customFormat="1" ht="16.5" thickTop="1" thickBot="1" x14ac:dyDescent="0.3">
      <c r="A5" s="49" t="str">
        <f t="shared" si="0"/>
        <v>F04</v>
      </c>
      <c r="B5" s="110" t="str">
        <f>ΓΕΝΙΚΑ!$C$4</f>
        <v>OTE</v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4"/>
      <c r="H5" s="106" t="str">
        <f t="shared" si="1"/>
        <v>N/A</v>
      </c>
      <c r="I5" s="54"/>
      <c r="J5" s="106" t="str">
        <f t="shared" si="2"/>
        <v>N/A</v>
      </c>
      <c r="K5" s="45" t="str">
        <f t="shared" si="3"/>
        <v>N/A</v>
      </c>
      <c r="L5" s="194"/>
      <c r="M5" s="111" t="str">
        <f t="shared" si="4"/>
        <v>N/A</v>
      </c>
      <c r="N5" s="154" t="str">
        <f t="shared" ref="N5:P30" si="6">N$3</f>
        <v/>
      </c>
      <c r="O5" s="154" t="str">
        <f t="shared" si="6"/>
        <v/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1" t="s">
        <v>532</v>
      </c>
      <c r="U5" s="171" t="s">
        <v>534</v>
      </c>
      <c r="V5" s="171" t="s">
        <v>535</v>
      </c>
      <c r="W5" s="171" t="s">
        <v>536</v>
      </c>
      <c r="X5" s="171" t="s">
        <v>533</v>
      </c>
      <c r="Y5" s="172" t="s">
        <v>866</v>
      </c>
    </row>
    <row r="6" spans="1:25" s="14" customFormat="1" ht="16.5" thickTop="1" thickBot="1" x14ac:dyDescent="0.3">
      <c r="A6" s="49" t="str">
        <f t="shared" si="0"/>
        <v>F04</v>
      </c>
      <c r="B6" s="110" t="str">
        <f>ΓΕΝΙΚΑ!$C$4</f>
        <v>OTE</v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4"/>
      <c r="H6" s="106" t="str">
        <f t="shared" si="1"/>
        <v>N/A</v>
      </c>
      <c r="I6" s="54"/>
      <c r="J6" s="106" t="str">
        <f t="shared" si="2"/>
        <v>N/A</v>
      </c>
      <c r="K6" s="45" t="str">
        <f t="shared" si="3"/>
        <v>N/A</v>
      </c>
      <c r="L6" s="194"/>
      <c r="M6" s="111" t="str">
        <f t="shared" si="4"/>
        <v>N/A</v>
      </c>
      <c r="N6" s="154" t="str">
        <f t="shared" si="6"/>
        <v/>
      </c>
      <c r="O6" s="154" t="str">
        <f t="shared" si="6"/>
        <v/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1" t="s">
        <v>532</v>
      </c>
      <c r="U6" s="171" t="s">
        <v>534</v>
      </c>
      <c r="V6" s="171" t="s">
        <v>535</v>
      </c>
      <c r="W6" s="171" t="s">
        <v>536</v>
      </c>
      <c r="X6" s="171" t="s">
        <v>533</v>
      </c>
      <c r="Y6" s="172" t="s">
        <v>866</v>
      </c>
    </row>
    <row r="7" spans="1:25" s="14" customFormat="1" ht="16.5" thickTop="1" thickBot="1" x14ac:dyDescent="0.3">
      <c r="A7" s="49" t="str">
        <f t="shared" si="0"/>
        <v>F04</v>
      </c>
      <c r="B7" s="110" t="str">
        <f>ΓΕΝΙΚΑ!$C$4</f>
        <v>OTE</v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4"/>
      <c r="H7" s="106" t="str">
        <f t="shared" si="1"/>
        <v>N/A</v>
      </c>
      <c r="I7" s="54"/>
      <c r="J7" s="106" t="str">
        <f t="shared" si="2"/>
        <v>N/A</v>
      </c>
      <c r="K7" s="45" t="str">
        <f t="shared" si="3"/>
        <v>N/A</v>
      </c>
      <c r="L7" s="194"/>
      <c r="M7" s="111" t="str">
        <f t="shared" si="4"/>
        <v>N/A</v>
      </c>
      <c r="N7" s="154" t="str">
        <f t="shared" si="6"/>
        <v/>
      </c>
      <c r="O7" s="154" t="str">
        <f t="shared" si="6"/>
        <v/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1" t="s">
        <v>532</v>
      </c>
      <c r="U7" s="171" t="s">
        <v>534</v>
      </c>
      <c r="V7" s="171" t="s">
        <v>535</v>
      </c>
      <c r="W7" s="171" t="s">
        <v>536</v>
      </c>
      <c r="X7" s="171" t="s">
        <v>533</v>
      </c>
      <c r="Y7" s="172" t="s">
        <v>866</v>
      </c>
    </row>
    <row r="8" spans="1:25" s="14" customFormat="1" ht="16.5" thickTop="1" thickBot="1" x14ac:dyDescent="0.3">
      <c r="A8" s="49" t="str">
        <f t="shared" si="0"/>
        <v>F04</v>
      </c>
      <c r="B8" s="110" t="str">
        <f>ΓΕΝΙΚΑ!$C$4</f>
        <v>OTE</v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4"/>
      <c r="H8" s="106" t="str">
        <f t="shared" si="1"/>
        <v>N/A</v>
      </c>
      <c r="I8" s="54"/>
      <c r="J8" s="106" t="str">
        <f t="shared" si="2"/>
        <v>N/A</v>
      </c>
      <c r="K8" s="45" t="str">
        <f t="shared" si="3"/>
        <v>N/A</v>
      </c>
      <c r="L8" s="194"/>
      <c r="M8" s="111" t="str">
        <f t="shared" si="4"/>
        <v>N/A</v>
      </c>
      <c r="N8" s="154" t="str">
        <f t="shared" si="6"/>
        <v/>
      </c>
      <c r="O8" s="154" t="str">
        <f t="shared" si="6"/>
        <v/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1" t="s">
        <v>532</v>
      </c>
      <c r="U8" s="171" t="s">
        <v>534</v>
      </c>
      <c r="V8" s="171" t="s">
        <v>535</v>
      </c>
      <c r="W8" s="171" t="s">
        <v>536</v>
      </c>
      <c r="X8" s="171" t="s">
        <v>533</v>
      </c>
      <c r="Y8" s="172" t="s">
        <v>866</v>
      </c>
    </row>
    <row r="9" spans="1:25" s="14" customFormat="1" ht="16.5" thickTop="1" thickBot="1" x14ac:dyDescent="0.3">
      <c r="A9" s="49" t="str">
        <f t="shared" si="0"/>
        <v>F04</v>
      </c>
      <c r="B9" s="110" t="str">
        <f>ΓΕΝΙΚΑ!$C$4</f>
        <v>OTE</v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4"/>
      <c r="H9" s="106" t="str">
        <f t="shared" si="1"/>
        <v>N/A</v>
      </c>
      <c r="I9" s="54"/>
      <c r="J9" s="106" t="str">
        <f t="shared" si="2"/>
        <v>N/A</v>
      </c>
      <c r="K9" s="45" t="str">
        <f t="shared" si="3"/>
        <v>N/A</v>
      </c>
      <c r="L9" s="194"/>
      <c r="M9" s="111" t="str">
        <f t="shared" si="4"/>
        <v>N/A</v>
      </c>
      <c r="N9" s="154" t="str">
        <f t="shared" si="6"/>
        <v/>
      </c>
      <c r="O9" s="154" t="str">
        <f t="shared" si="6"/>
        <v/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1" t="s">
        <v>532</v>
      </c>
      <c r="U9" s="171" t="s">
        <v>534</v>
      </c>
      <c r="V9" s="171" t="s">
        <v>535</v>
      </c>
      <c r="W9" s="171" t="s">
        <v>536</v>
      </c>
      <c r="X9" s="171" t="s">
        <v>533</v>
      </c>
      <c r="Y9" s="172" t="s">
        <v>866</v>
      </c>
    </row>
    <row r="10" spans="1:25" s="14" customFormat="1" ht="16.5" thickTop="1" thickBot="1" x14ac:dyDescent="0.3">
      <c r="A10" s="49" t="str">
        <f t="shared" si="0"/>
        <v>F04</v>
      </c>
      <c r="B10" s="110" t="str">
        <f>ΓΕΝΙΚΑ!$C$4</f>
        <v>OTE</v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4"/>
      <c r="H10" s="106" t="str">
        <f t="shared" si="1"/>
        <v>N/A</v>
      </c>
      <c r="I10" s="54"/>
      <c r="J10" s="106" t="str">
        <f t="shared" si="2"/>
        <v>N/A</v>
      </c>
      <c r="K10" s="45" t="str">
        <f t="shared" si="3"/>
        <v>N/A</v>
      </c>
      <c r="L10" s="194"/>
      <c r="M10" s="111" t="str">
        <f t="shared" si="4"/>
        <v>N/A</v>
      </c>
      <c r="N10" s="154" t="str">
        <f t="shared" si="6"/>
        <v/>
      </c>
      <c r="O10" s="154" t="str">
        <f t="shared" si="6"/>
        <v/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1" t="s">
        <v>532</v>
      </c>
      <c r="U10" s="171" t="s">
        <v>534</v>
      </c>
      <c r="V10" s="171" t="s">
        <v>535</v>
      </c>
      <c r="W10" s="171" t="s">
        <v>536</v>
      </c>
      <c r="X10" s="171" t="s">
        <v>533</v>
      </c>
      <c r="Y10" s="172" t="s">
        <v>866</v>
      </c>
    </row>
    <row r="11" spans="1:25" s="14" customFormat="1" ht="16.5" thickTop="1" thickBot="1" x14ac:dyDescent="0.3">
      <c r="A11" s="49" t="str">
        <f t="shared" si="0"/>
        <v>F04</v>
      </c>
      <c r="B11" s="110" t="str">
        <f>ΓΕΝΙΚΑ!$C$4</f>
        <v>OTE</v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4"/>
      <c r="H11" s="106" t="str">
        <f t="shared" si="1"/>
        <v>N/A</v>
      </c>
      <c r="I11" s="54"/>
      <c r="J11" s="106" t="str">
        <f t="shared" si="2"/>
        <v>N/A</v>
      </c>
      <c r="K11" s="45" t="str">
        <f t="shared" si="3"/>
        <v>N/A</v>
      </c>
      <c r="L11" s="194"/>
      <c r="M11" s="111" t="str">
        <f t="shared" si="4"/>
        <v>N/A</v>
      </c>
      <c r="N11" s="154" t="str">
        <f t="shared" si="6"/>
        <v/>
      </c>
      <c r="O11" s="154" t="str">
        <f t="shared" si="6"/>
        <v/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1" t="s">
        <v>532</v>
      </c>
      <c r="U11" s="171" t="s">
        <v>534</v>
      </c>
      <c r="V11" s="171" t="s">
        <v>535</v>
      </c>
      <c r="W11" s="171" t="s">
        <v>536</v>
      </c>
      <c r="X11" s="171" t="s">
        <v>533</v>
      </c>
      <c r="Y11" s="172" t="s">
        <v>866</v>
      </c>
    </row>
    <row r="12" spans="1:25" s="14" customFormat="1" ht="16.5" thickTop="1" thickBot="1" x14ac:dyDescent="0.3">
      <c r="A12" s="49" t="str">
        <f t="shared" si="0"/>
        <v>F04</v>
      </c>
      <c r="B12" s="110" t="str">
        <f>ΓΕΝΙΚΑ!$C$4</f>
        <v>OTE</v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4"/>
      <c r="H12" s="106" t="str">
        <f t="shared" si="1"/>
        <v>N/A</v>
      </c>
      <c r="I12" s="54"/>
      <c r="J12" s="106" t="str">
        <f t="shared" si="2"/>
        <v>N/A</v>
      </c>
      <c r="K12" s="45" t="str">
        <f t="shared" si="3"/>
        <v>N/A</v>
      </c>
      <c r="L12" s="194"/>
      <c r="M12" s="111" t="str">
        <f t="shared" si="4"/>
        <v>N/A</v>
      </c>
      <c r="N12" s="154" t="str">
        <f t="shared" si="6"/>
        <v/>
      </c>
      <c r="O12" s="154" t="str">
        <f t="shared" si="6"/>
        <v/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1" t="s">
        <v>532</v>
      </c>
      <c r="U12" s="171" t="s">
        <v>534</v>
      </c>
      <c r="V12" s="171" t="s">
        <v>535</v>
      </c>
      <c r="W12" s="171" t="s">
        <v>536</v>
      </c>
      <c r="X12" s="171" t="s">
        <v>533</v>
      </c>
      <c r="Y12" s="172" t="s">
        <v>866</v>
      </c>
    </row>
    <row r="13" spans="1:25" s="14" customFormat="1" ht="16.5" thickTop="1" thickBot="1" x14ac:dyDescent="0.3">
      <c r="A13" s="49" t="str">
        <f t="shared" si="0"/>
        <v>F04</v>
      </c>
      <c r="B13" s="110" t="str">
        <f>ΓΕΝΙΚΑ!$C$4</f>
        <v>OTE</v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4"/>
      <c r="H13" s="106" t="str">
        <f t="shared" si="1"/>
        <v>N/A</v>
      </c>
      <c r="I13" s="54"/>
      <c r="J13" s="106" t="str">
        <f t="shared" si="2"/>
        <v>N/A</v>
      </c>
      <c r="K13" s="45" t="str">
        <f t="shared" si="3"/>
        <v>N/A</v>
      </c>
      <c r="L13" s="194"/>
      <c r="M13" s="111" t="str">
        <f t="shared" si="4"/>
        <v>N/A</v>
      </c>
      <c r="N13" s="154" t="str">
        <f t="shared" si="6"/>
        <v/>
      </c>
      <c r="O13" s="154" t="str">
        <f t="shared" si="6"/>
        <v/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1" t="s">
        <v>532</v>
      </c>
      <c r="U13" s="171" t="s">
        <v>534</v>
      </c>
      <c r="V13" s="171" t="s">
        <v>535</v>
      </c>
      <c r="W13" s="171" t="s">
        <v>536</v>
      </c>
      <c r="X13" s="171" t="s">
        <v>533</v>
      </c>
      <c r="Y13" s="172" t="s">
        <v>866</v>
      </c>
    </row>
    <row r="14" spans="1:25" s="14" customFormat="1" ht="16.5" thickTop="1" thickBot="1" x14ac:dyDescent="0.3">
      <c r="A14" s="49" t="str">
        <f t="shared" si="0"/>
        <v>F04</v>
      </c>
      <c r="B14" s="110" t="str">
        <f>ΓΕΝΙΚΑ!$C$4</f>
        <v>OTE</v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4"/>
      <c r="H14" s="106" t="str">
        <f t="shared" si="1"/>
        <v>N/A</v>
      </c>
      <c r="I14" s="54"/>
      <c r="J14" s="106" t="str">
        <f t="shared" si="2"/>
        <v>N/A</v>
      </c>
      <c r="K14" s="45" t="str">
        <f t="shared" si="3"/>
        <v>N/A</v>
      </c>
      <c r="L14" s="194"/>
      <c r="M14" s="111" t="str">
        <f t="shared" si="4"/>
        <v>N/A</v>
      </c>
      <c r="N14" s="154" t="str">
        <f t="shared" si="6"/>
        <v/>
      </c>
      <c r="O14" s="154" t="str">
        <f t="shared" si="6"/>
        <v/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1" t="s">
        <v>532</v>
      </c>
      <c r="U14" s="171" t="s">
        <v>534</v>
      </c>
      <c r="V14" s="171" t="s">
        <v>535</v>
      </c>
      <c r="W14" s="171" t="s">
        <v>536</v>
      </c>
      <c r="X14" s="171" t="s">
        <v>533</v>
      </c>
      <c r="Y14" s="172" t="s">
        <v>866</v>
      </c>
    </row>
    <row r="15" spans="1:25" s="14" customFormat="1" ht="16.5" thickTop="1" thickBot="1" x14ac:dyDescent="0.3">
      <c r="A15" s="49" t="str">
        <f t="shared" si="0"/>
        <v>F04</v>
      </c>
      <c r="B15" s="110" t="str">
        <f>ΓΕΝΙΚΑ!$C$4</f>
        <v>OTE</v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4"/>
      <c r="H15" s="106" t="str">
        <f t="shared" si="1"/>
        <v>N/A</v>
      </c>
      <c r="I15" s="54"/>
      <c r="J15" s="106" t="str">
        <f t="shared" si="2"/>
        <v>N/A</v>
      </c>
      <c r="K15" s="45" t="str">
        <f t="shared" si="3"/>
        <v>N/A</v>
      </c>
      <c r="L15" s="194"/>
      <c r="M15" s="111" t="str">
        <f t="shared" si="4"/>
        <v>N/A</v>
      </c>
      <c r="N15" s="154" t="str">
        <f t="shared" si="6"/>
        <v/>
      </c>
      <c r="O15" s="154" t="str">
        <f t="shared" si="6"/>
        <v/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1" t="s">
        <v>532</v>
      </c>
      <c r="U15" s="171" t="s">
        <v>534</v>
      </c>
      <c r="V15" s="171" t="s">
        <v>535</v>
      </c>
      <c r="W15" s="171" t="s">
        <v>536</v>
      </c>
      <c r="X15" s="171" t="s">
        <v>533</v>
      </c>
      <c r="Y15" s="172" t="s">
        <v>866</v>
      </c>
    </row>
    <row r="16" spans="1:25" s="14" customFormat="1" ht="16.5" thickTop="1" thickBot="1" x14ac:dyDescent="0.3">
      <c r="A16" s="49" t="str">
        <f t="shared" si="0"/>
        <v>F04</v>
      </c>
      <c r="B16" s="110" t="str">
        <f>ΓΕΝΙΚΑ!$C$4</f>
        <v>OTE</v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5"/>
      <c r="H16" s="106" t="str">
        <f t="shared" si="1"/>
        <v>N/A</v>
      </c>
      <c r="I16" s="55"/>
      <c r="J16" s="106" t="str">
        <f t="shared" si="2"/>
        <v>N/A</v>
      </c>
      <c r="K16" s="47" t="str">
        <f t="shared" si="3"/>
        <v>N/A</v>
      </c>
      <c r="L16" s="195"/>
      <c r="M16" s="111" t="str">
        <f t="shared" si="4"/>
        <v>N/A</v>
      </c>
      <c r="N16" s="154" t="str">
        <f t="shared" si="6"/>
        <v/>
      </c>
      <c r="O16" s="154" t="str">
        <f t="shared" si="6"/>
        <v/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1" t="s">
        <v>532</v>
      </c>
      <c r="U16" s="171" t="s">
        <v>534</v>
      </c>
      <c r="V16" s="171" t="s">
        <v>535</v>
      </c>
      <c r="W16" s="171" t="s">
        <v>536</v>
      </c>
      <c r="X16" s="171" t="s">
        <v>533</v>
      </c>
      <c r="Y16" s="172" t="s">
        <v>866</v>
      </c>
    </row>
    <row r="17" spans="1:25" s="14" customFormat="1" ht="16.5" thickTop="1" thickBot="1" x14ac:dyDescent="0.3">
      <c r="A17" s="49" t="str">
        <f t="shared" si="0"/>
        <v>F04</v>
      </c>
      <c r="B17" s="110" t="str">
        <f>ΓΕΝΙΚΑ!$C$4</f>
        <v>OTE</v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/>
      <c r="H17" s="106" t="str">
        <f t="shared" si="1"/>
        <v>N/A</v>
      </c>
      <c r="I17" s="53"/>
      <c r="J17" s="106" t="str">
        <f t="shared" si="2"/>
        <v>N/A</v>
      </c>
      <c r="K17" s="43" t="str">
        <f t="shared" si="3"/>
        <v>N/A</v>
      </c>
      <c r="L17" s="51"/>
      <c r="M17" s="51" t="str">
        <f>M3</f>
        <v>N/A</v>
      </c>
      <c r="N17" s="154" t="str">
        <f t="shared" si="6"/>
        <v/>
      </c>
      <c r="O17" s="154" t="str">
        <f t="shared" si="6"/>
        <v/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1"/>
      <c r="U17" s="171"/>
      <c r="V17" s="171"/>
      <c r="W17" s="171"/>
      <c r="X17" s="171"/>
      <c r="Y17" s="172" t="s">
        <v>866</v>
      </c>
    </row>
    <row r="18" spans="1:25" s="14" customFormat="1" ht="16.5" thickTop="1" thickBot="1" x14ac:dyDescent="0.3">
      <c r="A18" s="49" t="str">
        <f t="shared" si="0"/>
        <v>F04</v>
      </c>
      <c r="B18" s="110" t="str">
        <f>ΓΕΝΙΚΑ!$C$4</f>
        <v>OTE</v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4"/>
      <c r="H18" s="106" t="str">
        <f t="shared" si="1"/>
        <v>N/A</v>
      </c>
      <c r="I18" s="54"/>
      <c r="J18" s="106" t="str">
        <f t="shared" si="2"/>
        <v>N/A</v>
      </c>
      <c r="K18" s="45" t="str">
        <f t="shared" si="3"/>
        <v>N/A</v>
      </c>
      <c r="L18" s="51"/>
      <c r="M18" s="51" t="str">
        <f t="shared" ref="M18:M30" si="7">M4</f>
        <v>N/A</v>
      </c>
      <c r="N18" s="154" t="str">
        <f t="shared" si="6"/>
        <v/>
      </c>
      <c r="O18" s="154" t="str">
        <f t="shared" si="6"/>
        <v/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1"/>
      <c r="U18" s="171"/>
      <c r="V18" s="171"/>
      <c r="W18" s="171"/>
      <c r="X18" s="171"/>
      <c r="Y18" s="172" t="s">
        <v>866</v>
      </c>
    </row>
    <row r="19" spans="1:25" s="14" customFormat="1" ht="16.5" thickTop="1" thickBot="1" x14ac:dyDescent="0.3">
      <c r="A19" s="49" t="str">
        <f t="shared" si="0"/>
        <v>F04</v>
      </c>
      <c r="B19" s="110" t="str">
        <f>ΓΕΝΙΚΑ!$C$4</f>
        <v>OTE</v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4"/>
      <c r="H19" s="106" t="str">
        <f t="shared" si="1"/>
        <v>N/A</v>
      </c>
      <c r="I19" s="54"/>
      <c r="J19" s="106" t="str">
        <f t="shared" si="2"/>
        <v>N/A</v>
      </c>
      <c r="K19" s="45" t="str">
        <f t="shared" si="3"/>
        <v>N/A</v>
      </c>
      <c r="L19" s="51"/>
      <c r="M19" s="51" t="str">
        <f t="shared" si="7"/>
        <v>N/A</v>
      </c>
      <c r="N19" s="154" t="str">
        <f t="shared" si="6"/>
        <v/>
      </c>
      <c r="O19" s="154" t="str">
        <f t="shared" si="6"/>
        <v/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1"/>
      <c r="U19" s="171"/>
      <c r="V19" s="171"/>
      <c r="W19" s="171"/>
      <c r="X19" s="171"/>
      <c r="Y19" s="172" t="s">
        <v>866</v>
      </c>
    </row>
    <row r="20" spans="1:25" s="14" customFormat="1" ht="16.5" thickTop="1" thickBot="1" x14ac:dyDescent="0.3">
      <c r="A20" s="49" t="str">
        <f t="shared" si="0"/>
        <v>F04</v>
      </c>
      <c r="B20" s="110" t="str">
        <f>ΓΕΝΙΚΑ!$C$4</f>
        <v>OTE</v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4"/>
      <c r="H20" s="106" t="str">
        <f t="shared" si="1"/>
        <v>N/A</v>
      </c>
      <c r="I20" s="54"/>
      <c r="J20" s="106" t="str">
        <f t="shared" si="2"/>
        <v>N/A</v>
      </c>
      <c r="K20" s="45" t="str">
        <f t="shared" si="3"/>
        <v>N/A</v>
      </c>
      <c r="L20" s="51"/>
      <c r="M20" s="51" t="str">
        <f t="shared" si="7"/>
        <v>N/A</v>
      </c>
      <c r="N20" s="154" t="str">
        <f t="shared" si="6"/>
        <v/>
      </c>
      <c r="O20" s="154" t="str">
        <f t="shared" si="6"/>
        <v/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1"/>
      <c r="U20" s="171"/>
      <c r="V20" s="171"/>
      <c r="W20" s="171"/>
      <c r="X20" s="171"/>
      <c r="Y20" s="172" t="s">
        <v>866</v>
      </c>
    </row>
    <row r="21" spans="1:25" s="14" customFormat="1" ht="16.5" thickTop="1" thickBot="1" x14ac:dyDescent="0.3">
      <c r="A21" s="49" t="str">
        <f t="shared" si="0"/>
        <v>F04</v>
      </c>
      <c r="B21" s="110" t="str">
        <f>ΓΕΝΙΚΑ!$C$4</f>
        <v>OTE</v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4"/>
      <c r="H21" s="106" t="str">
        <f t="shared" si="1"/>
        <v>N/A</v>
      </c>
      <c r="I21" s="54"/>
      <c r="J21" s="106" t="str">
        <f t="shared" si="2"/>
        <v>N/A</v>
      </c>
      <c r="K21" s="45" t="str">
        <f t="shared" si="3"/>
        <v>N/A</v>
      </c>
      <c r="L21" s="51"/>
      <c r="M21" s="51" t="str">
        <f t="shared" si="7"/>
        <v>N/A</v>
      </c>
      <c r="N21" s="154" t="str">
        <f t="shared" si="6"/>
        <v/>
      </c>
      <c r="O21" s="154" t="str">
        <f t="shared" si="6"/>
        <v/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1"/>
      <c r="U21" s="171"/>
      <c r="V21" s="171"/>
      <c r="W21" s="171"/>
      <c r="X21" s="171"/>
      <c r="Y21" s="172" t="s">
        <v>866</v>
      </c>
    </row>
    <row r="22" spans="1:25" s="14" customFormat="1" ht="16.5" thickTop="1" thickBot="1" x14ac:dyDescent="0.3">
      <c r="A22" s="49" t="str">
        <f t="shared" si="0"/>
        <v>F04</v>
      </c>
      <c r="B22" s="110" t="str">
        <f>ΓΕΝΙΚΑ!$C$4</f>
        <v>OTE</v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4"/>
      <c r="H22" s="106" t="str">
        <f t="shared" si="1"/>
        <v>N/A</v>
      </c>
      <c r="I22" s="54"/>
      <c r="J22" s="106" t="str">
        <f t="shared" si="2"/>
        <v>N/A</v>
      </c>
      <c r="K22" s="45" t="str">
        <f t="shared" si="3"/>
        <v>N/A</v>
      </c>
      <c r="L22" s="51"/>
      <c r="M22" s="51" t="str">
        <f t="shared" si="7"/>
        <v>N/A</v>
      </c>
      <c r="N22" s="154" t="str">
        <f t="shared" si="6"/>
        <v/>
      </c>
      <c r="O22" s="154" t="str">
        <f t="shared" si="6"/>
        <v/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1"/>
      <c r="U22" s="171"/>
      <c r="V22" s="171"/>
      <c r="W22" s="171"/>
      <c r="X22" s="171"/>
      <c r="Y22" s="172" t="s">
        <v>866</v>
      </c>
    </row>
    <row r="23" spans="1:25" s="14" customFormat="1" ht="16.5" thickTop="1" thickBot="1" x14ac:dyDescent="0.3">
      <c r="A23" s="49" t="str">
        <f t="shared" si="0"/>
        <v>F04</v>
      </c>
      <c r="B23" s="110" t="str">
        <f>ΓΕΝΙΚΑ!$C$4</f>
        <v>OTE</v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4"/>
      <c r="H23" s="106" t="str">
        <f t="shared" si="1"/>
        <v>N/A</v>
      </c>
      <c r="I23" s="54"/>
      <c r="J23" s="106" t="str">
        <f t="shared" si="2"/>
        <v>N/A</v>
      </c>
      <c r="K23" s="45" t="str">
        <f t="shared" si="3"/>
        <v>N/A</v>
      </c>
      <c r="L23" s="51"/>
      <c r="M23" s="51" t="str">
        <f t="shared" si="7"/>
        <v>N/A</v>
      </c>
      <c r="N23" s="154" t="str">
        <f t="shared" si="6"/>
        <v/>
      </c>
      <c r="O23" s="154" t="str">
        <f t="shared" si="6"/>
        <v/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1"/>
      <c r="U23" s="171"/>
      <c r="V23" s="171"/>
      <c r="W23" s="171"/>
      <c r="X23" s="171"/>
      <c r="Y23" s="172" t="s">
        <v>866</v>
      </c>
    </row>
    <row r="24" spans="1:25" s="14" customFormat="1" ht="16.5" thickTop="1" thickBot="1" x14ac:dyDescent="0.3">
      <c r="A24" s="49" t="str">
        <f t="shared" si="0"/>
        <v>F04</v>
      </c>
      <c r="B24" s="110" t="str">
        <f>ΓΕΝΙΚΑ!$C$4</f>
        <v>OTE</v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4"/>
      <c r="H24" s="106" t="str">
        <f t="shared" si="1"/>
        <v>N/A</v>
      </c>
      <c r="I24" s="54"/>
      <c r="J24" s="106" t="str">
        <f t="shared" si="2"/>
        <v>N/A</v>
      </c>
      <c r="K24" s="45" t="str">
        <f t="shared" si="3"/>
        <v>N/A</v>
      </c>
      <c r="L24" s="51"/>
      <c r="M24" s="51" t="str">
        <f t="shared" si="7"/>
        <v>N/A</v>
      </c>
      <c r="N24" s="154" t="str">
        <f t="shared" si="6"/>
        <v/>
      </c>
      <c r="O24" s="154" t="str">
        <f t="shared" si="6"/>
        <v/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1"/>
      <c r="U24" s="171"/>
      <c r="V24" s="171"/>
      <c r="W24" s="171"/>
      <c r="X24" s="171"/>
      <c r="Y24" s="172" t="s">
        <v>866</v>
      </c>
    </row>
    <row r="25" spans="1:25" s="14" customFormat="1" ht="16.5" thickTop="1" thickBot="1" x14ac:dyDescent="0.3">
      <c r="A25" s="49" t="str">
        <f t="shared" si="0"/>
        <v>F04</v>
      </c>
      <c r="B25" s="110" t="str">
        <f>ΓΕΝΙΚΑ!$C$4</f>
        <v>OTE</v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4"/>
      <c r="H25" s="106" t="str">
        <f t="shared" si="1"/>
        <v>N/A</v>
      </c>
      <c r="I25" s="54"/>
      <c r="J25" s="106" t="str">
        <f t="shared" si="2"/>
        <v>N/A</v>
      </c>
      <c r="K25" s="45" t="str">
        <f t="shared" si="3"/>
        <v>N/A</v>
      </c>
      <c r="L25" s="51"/>
      <c r="M25" s="51" t="str">
        <f t="shared" si="7"/>
        <v>N/A</v>
      </c>
      <c r="N25" s="154" t="str">
        <f t="shared" si="6"/>
        <v/>
      </c>
      <c r="O25" s="154" t="str">
        <f t="shared" si="6"/>
        <v/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1"/>
      <c r="U25" s="171"/>
      <c r="V25" s="171"/>
      <c r="W25" s="171"/>
      <c r="X25" s="171"/>
      <c r="Y25" s="172" t="s">
        <v>866</v>
      </c>
    </row>
    <row r="26" spans="1:25" s="14" customFormat="1" ht="16.5" thickTop="1" thickBot="1" x14ac:dyDescent="0.3">
      <c r="A26" s="49" t="str">
        <f t="shared" si="0"/>
        <v>F04</v>
      </c>
      <c r="B26" s="110" t="str">
        <f>ΓΕΝΙΚΑ!$C$4</f>
        <v>OTE</v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4"/>
      <c r="H26" s="106" t="str">
        <f t="shared" si="1"/>
        <v>N/A</v>
      </c>
      <c r="I26" s="54"/>
      <c r="J26" s="106" t="str">
        <f t="shared" si="2"/>
        <v>N/A</v>
      </c>
      <c r="K26" s="45" t="str">
        <f t="shared" si="3"/>
        <v>N/A</v>
      </c>
      <c r="L26" s="51"/>
      <c r="M26" s="51" t="str">
        <f t="shared" si="7"/>
        <v>N/A</v>
      </c>
      <c r="N26" s="154" t="str">
        <f t="shared" si="6"/>
        <v/>
      </c>
      <c r="O26" s="154" t="str">
        <f t="shared" si="6"/>
        <v/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1"/>
      <c r="U26" s="171"/>
      <c r="V26" s="171"/>
      <c r="W26" s="171"/>
      <c r="X26" s="171"/>
      <c r="Y26" s="172" t="s">
        <v>866</v>
      </c>
    </row>
    <row r="27" spans="1:25" s="14" customFormat="1" ht="16.5" thickTop="1" thickBot="1" x14ac:dyDescent="0.3">
      <c r="A27" s="49" t="str">
        <f t="shared" si="0"/>
        <v>F04</v>
      </c>
      <c r="B27" s="110" t="str">
        <f>ΓΕΝΙΚΑ!$C$4</f>
        <v>OTE</v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4"/>
      <c r="H27" s="106" t="str">
        <f t="shared" si="1"/>
        <v>N/A</v>
      </c>
      <c r="I27" s="54"/>
      <c r="J27" s="106" t="str">
        <f t="shared" si="2"/>
        <v>N/A</v>
      </c>
      <c r="K27" s="45" t="str">
        <f t="shared" si="3"/>
        <v>N/A</v>
      </c>
      <c r="L27" s="51"/>
      <c r="M27" s="51" t="str">
        <f t="shared" si="7"/>
        <v>N/A</v>
      </c>
      <c r="N27" s="154" t="str">
        <f t="shared" si="6"/>
        <v/>
      </c>
      <c r="O27" s="154" t="str">
        <f t="shared" si="6"/>
        <v/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1"/>
      <c r="U27" s="171"/>
      <c r="V27" s="171"/>
      <c r="W27" s="171"/>
      <c r="X27" s="171"/>
      <c r="Y27" s="172" t="s">
        <v>866</v>
      </c>
    </row>
    <row r="28" spans="1:25" s="14" customFormat="1" ht="16.5" thickTop="1" thickBot="1" x14ac:dyDescent="0.3">
      <c r="A28" s="49" t="str">
        <f t="shared" si="0"/>
        <v>F04</v>
      </c>
      <c r="B28" s="110" t="str">
        <f>ΓΕΝΙΚΑ!$C$4</f>
        <v>OTE</v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4"/>
      <c r="H28" s="106" t="str">
        <f t="shared" si="1"/>
        <v>N/A</v>
      </c>
      <c r="I28" s="54"/>
      <c r="J28" s="106" t="str">
        <f t="shared" si="2"/>
        <v>N/A</v>
      </c>
      <c r="K28" s="45" t="str">
        <f t="shared" si="3"/>
        <v>N/A</v>
      </c>
      <c r="L28" s="51"/>
      <c r="M28" s="51" t="str">
        <f t="shared" si="7"/>
        <v>N/A</v>
      </c>
      <c r="N28" s="154" t="str">
        <f t="shared" si="6"/>
        <v/>
      </c>
      <c r="O28" s="154" t="str">
        <f t="shared" si="6"/>
        <v/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1"/>
      <c r="U28" s="171"/>
      <c r="V28" s="171"/>
      <c r="W28" s="171"/>
      <c r="X28" s="171"/>
      <c r="Y28" s="172" t="s">
        <v>866</v>
      </c>
    </row>
    <row r="29" spans="1:25" s="14" customFormat="1" ht="16.5" thickTop="1" thickBot="1" x14ac:dyDescent="0.3">
      <c r="A29" s="49" t="str">
        <f t="shared" si="0"/>
        <v>F04</v>
      </c>
      <c r="B29" s="110" t="str">
        <f>ΓΕΝΙΚΑ!$C$4</f>
        <v>OTE</v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4"/>
      <c r="H29" s="106" t="str">
        <f t="shared" si="1"/>
        <v>N/A</v>
      </c>
      <c r="I29" s="54"/>
      <c r="J29" s="106" t="str">
        <f t="shared" si="2"/>
        <v>N/A</v>
      </c>
      <c r="K29" s="45" t="str">
        <f t="shared" si="3"/>
        <v>N/A</v>
      </c>
      <c r="L29" s="51"/>
      <c r="M29" s="51" t="str">
        <f t="shared" si="7"/>
        <v>N/A</v>
      </c>
      <c r="N29" s="154" t="str">
        <f t="shared" si="6"/>
        <v/>
      </c>
      <c r="O29" s="154" t="str">
        <f t="shared" si="6"/>
        <v/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1"/>
      <c r="U29" s="171"/>
      <c r="V29" s="171"/>
      <c r="W29" s="171"/>
      <c r="X29" s="171"/>
      <c r="Y29" s="172" t="s">
        <v>866</v>
      </c>
    </row>
    <row r="30" spans="1:25" s="14" customFormat="1" ht="16.5" thickTop="1" thickBot="1" x14ac:dyDescent="0.3">
      <c r="A30" s="50" t="str">
        <f t="shared" si="0"/>
        <v>F04</v>
      </c>
      <c r="B30" s="110" t="str">
        <f>ΓΕΝΙΚΑ!$C$4</f>
        <v>OTE</v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5"/>
      <c r="H30" s="106" t="str">
        <f t="shared" si="1"/>
        <v>N/A</v>
      </c>
      <c r="I30" s="55"/>
      <c r="J30" s="106" t="str">
        <f t="shared" si="2"/>
        <v>N/A</v>
      </c>
      <c r="K30" s="47" t="str">
        <f t="shared" si="3"/>
        <v>N/A</v>
      </c>
      <c r="L30" s="52"/>
      <c r="M30" s="52" t="str">
        <f t="shared" si="7"/>
        <v>N/A</v>
      </c>
      <c r="N30" s="156" t="str">
        <f t="shared" si="6"/>
        <v/>
      </c>
      <c r="O30" s="156" t="str">
        <f t="shared" si="6"/>
        <v/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1"/>
      <c r="U30" s="171"/>
      <c r="V30" s="171"/>
      <c r="W30" s="171"/>
      <c r="X30" s="171"/>
      <c r="Y30" s="172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A2" zoomScale="70" zoomScaleNormal="70" workbookViewId="0">
      <selection activeCell="G16" sqref="G16"/>
    </sheetView>
  </sheetViews>
  <sheetFormatPr defaultColWidth="9.140625" defaultRowHeight="15" zeroHeight="1" x14ac:dyDescent="0.25"/>
  <cols>
    <col min="1" max="1" width="50.140625" style="130" customWidth="1"/>
    <col min="2" max="2" width="22.42578125" style="131" hidden="1" customWidth="1"/>
    <col min="3" max="4" width="23" style="130" hidden="1" customWidth="1"/>
    <col min="5" max="5" width="38.5703125" style="130" customWidth="1"/>
    <col min="6" max="6" width="28.28515625" style="131" customWidth="1"/>
    <col min="7" max="7" width="28.28515625" style="130" customWidth="1"/>
    <col min="8" max="8" width="28.28515625" style="131" hidden="1" customWidth="1"/>
    <col min="9" max="9" width="28.28515625" style="130" customWidth="1"/>
    <col min="10" max="10" width="28.28515625" style="131" hidden="1" customWidth="1"/>
    <col min="11" max="11" width="40.28515625" style="130" customWidth="1"/>
    <col min="12" max="12" width="31.28515625" style="130" customWidth="1"/>
    <col min="13" max="13" width="7.140625" style="130" customWidth="1"/>
    <col min="14" max="14" width="16.140625" style="130" customWidth="1"/>
    <col min="15" max="15" width="51.28515625" style="130" customWidth="1"/>
    <col min="16" max="16384" width="9.140625" style="130"/>
  </cols>
  <sheetData>
    <row r="1" spans="1:15" ht="15.75" hidden="1" thickBot="1" x14ac:dyDescent="0.3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61.5" thickTop="1" thickBot="1" x14ac:dyDescent="0.3">
      <c r="A3" s="25" t="s">
        <v>474</v>
      </c>
      <c r="B3" s="109" t="str">
        <f>ΓΕΝΙΚΑ!$C$4</f>
        <v>OTE</v>
      </c>
      <c r="C3" s="32" t="str">
        <f>IF(N3="",IF(ΓΕΝΙΚΑ!$B$20="ΝΑΙ",15300,""),"")</f>
        <v/>
      </c>
      <c r="D3" s="145" t="str">
        <f>IF(ΓΕΝΙΚΑ!$B$20="ΝΑΙ","ΠΑΝΕΛΛΑΔΙΚΑ","")</f>
        <v/>
      </c>
      <c r="E3" s="26" t="s">
        <v>485</v>
      </c>
      <c r="F3" s="106" t="str">
        <f>IF(AND(ISNUMBER(G3),ISNUMBER(I3),I3&lt;&gt;0),ROUND(G3/I3,2),"N/A")</f>
        <v>N/A</v>
      </c>
      <c r="G3" s="59"/>
      <c r="H3" s="158" t="str">
        <f>IF(ISNUMBER(G3),ROUND(G3,0),"N/A")</f>
        <v>N/A</v>
      </c>
      <c r="I3" s="56"/>
      <c r="J3" s="158" t="str">
        <f>IF(ISNUMBER(I3),ROUND(I3,0),"N/A")</f>
        <v>N/A</v>
      </c>
      <c r="K3" s="190" t="s">
        <v>872</v>
      </c>
      <c r="L3" s="187" t="s">
        <v>872</v>
      </c>
      <c r="N3" s="89" t="str">
        <f>IF(O3="","","ΣΦΑΛΜΑ")</f>
        <v>ΣΦΑΛΜΑ</v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4" spans="1:15" ht="17.25" customHeight="1" thickTop="1" thickBot="1" x14ac:dyDescent="0.3">
      <c r="A4" s="27" t="str">
        <f t="shared" ref="A4:A16" si="0">A$3</f>
        <v>F05</v>
      </c>
      <c r="B4" s="109" t="str">
        <f>ΓΕΝΙΚΑ!$C$4</f>
        <v>OTE</v>
      </c>
      <c r="C4" s="146" t="str">
        <f>IF(N4="",IF(ΓΕΝΙΚΑ!$B$20="ΝΑΙ",14664,""),"")</f>
        <v/>
      </c>
      <c r="D4" s="147" t="str">
        <f>IF(ΓΕΝΙΚΑ!$B$20="ΝΑΙ","Π. ΑΝΑΤΟΛΙΚΗΣ ΜΑΚΕΔΟΝΙΑΣ - ΘΡΑΚΗΣ","")</f>
        <v/>
      </c>
      <c r="E4" s="8" t="s">
        <v>37</v>
      </c>
      <c r="F4" s="106" t="str">
        <f t="shared" ref="F4:F16" si="1">IF(AND(ISNUMBER(G4),ISNUMBER(I4),I4&lt;&gt;0),ROUND(G4/I4,2),"N/A")</f>
        <v>N/A</v>
      </c>
      <c r="G4" s="57"/>
      <c r="H4" s="158" t="str">
        <f t="shared" ref="H4:H16" si="2">IF(ISNUMBER(G4),ROUND(G4,0),"N/A")</f>
        <v>N/A</v>
      </c>
      <c r="I4" s="57"/>
      <c r="J4" s="158" t="str">
        <f t="shared" ref="J4:J16" si="3">IF(ISNUMBER(I4),ROUND(I4,0),"N/A")</f>
        <v>N/A</v>
      </c>
      <c r="K4" s="160" t="str">
        <f>K$3</f>
        <v/>
      </c>
      <c r="L4" s="161" t="str">
        <f>L$3</f>
        <v/>
      </c>
      <c r="N4" s="89" t="str">
        <f t="shared" ref="N4:N16" si="4">IF(O4="","","ΣΦΑΛΜΑ")</f>
        <v>ΣΦΑΛΜΑ</v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5" spans="1:15" ht="61.5" thickTop="1" thickBot="1" x14ac:dyDescent="0.3">
      <c r="A5" s="27" t="str">
        <f t="shared" si="0"/>
        <v>F05</v>
      </c>
      <c r="B5" s="109" t="str">
        <f>ΓΕΝΙΚΑ!$C$4</f>
        <v>OTE</v>
      </c>
      <c r="C5" s="31" t="str">
        <f>IF(N5="",IF(ΓΕΝΙΚΑ!$B$20="ΝΑΙ",14666,""),"")</f>
        <v/>
      </c>
      <c r="D5" s="148" t="str">
        <f>IF(ΓΕΝΙΚΑ!$B$20="ΝΑΙ","Π. ΑΤΤΙΚΗΣ","")</f>
        <v/>
      </c>
      <c r="E5" s="8" t="s">
        <v>38</v>
      </c>
      <c r="F5" s="106" t="str">
        <f t="shared" si="1"/>
        <v>N/A</v>
      </c>
      <c r="G5" s="57"/>
      <c r="H5" s="158" t="str">
        <f t="shared" si="2"/>
        <v>N/A</v>
      </c>
      <c r="I5" s="57"/>
      <c r="J5" s="158" t="str">
        <f t="shared" si="3"/>
        <v>N/A</v>
      </c>
      <c r="K5" s="160" t="str">
        <f t="shared" ref="K5:L16" si="5">K$3</f>
        <v/>
      </c>
      <c r="L5" s="161" t="str">
        <f t="shared" si="5"/>
        <v/>
      </c>
      <c r="N5" s="89" t="str">
        <f t="shared" si="4"/>
        <v>ΣΦΑΛΜΑ</v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6" spans="1:15" ht="61.5" thickTop="1" thickBot="1" x14ac:dyDescent="0.3">
      <c r="A6" s="27" t="str">
        <f t="shared" si="0"/>
        <v>F05</v>
      </c>
      <c r="B6" s="109" t="str">
        <f>ΓΕΝΙΚΑ!$C$4</f>
        <v>OTE</v>
      </c>
      <c r="C6" s="146" t="str">
        <f>IF(N6="",IF(ΓΕΝΙΚΑ!$B$20="ΝΑΙ",14668,""),"")</f>
        <v/>
      </c>
      <c r="D6" s="147" t="str">
        <f>IF(ΓΕΝΙΚΑ!$B$20="ΝΑΙ","Π. ΒΟΡΕΙΟΥ ΑΙΓΑΙΟΥ","")</f>
        <v/>
      </c>
      <c r="E6" s="8" t="s">
        <v>402</v>
      </c>
      <c r="F6" s="106" t="str">
        <f t="shared" si="1"/>
        <v>N/A</v>
      </c>
      <c r="G6" s="57"/>
      <c r="H6" s="158" t="str">
        <f t="shared" si="2"/>
        <v>N/A</v>
      </c>
      <c r="I6" s="57"/>
      <c r="J6" s="158" t="str">
        <f t="shared" si="3"/>
        <v>N/A</v>
      </c>
      <c r="K6" s="160" t="str">
        <f t="shared" si="5"/>
        <v/>
      </c>
      <c r="L6" s="161" t="str">
        <f t="shared" si="5"/>
        <v/>
      </c>
      <c r="N6" s="89" t="str">
        <f t="shared" si="4"/>
        <v>ΣΦΑΛΜΑ</v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7" spans="1:15" ht="61.5" thickTop="1" thickBot="1" x14ac:dyDescent="0.3">
      <c r="A7" s="27" t="str">
        <f t="shared" si="0"/>
        <v>F05</v>
      </c>
      <c r="B7" s="109" t="str">
        <f>ΓΕΝΙΚΑ!$C$4</f>
        <v>OTE</v>
      </c>
      <c r="C7" s="31" t="str">
        <f>IF(N7="",IF(ΓΕΝΙΚΑ!$B$20="ΝΑΙ",14670,""),"")</f>
        <v/>
      </c>
      <c r="D7" s="148" t="str">
        <f>IF(ΓΕΝΙΚΑ!$B$20="ΝΑΙ","Π. ΔΥΤΙΚΗΣ ΕΛΛΑΔΑΣ","")</f>
        <v/>
      </c>
      <c r="E7" s="8" t="s">
        <v>403</v>
      </c>
      <c r="F7" s="106" t="str">
        <f t="shared" si="1"/>
        <v>N/A</v>
      </c>
      <c r="G7" s="57"/>
      <c r="H7" s="158" t="str">
        <f t="shared" si="2"/>
        <v>N/A</v>
      </c>
      <c r="I7" s="57"/>
      <c r="J7" s="158" t="str">
        <f t="shared" si="3"/>
        <v>N/A</v>
      </c>
      <c r="K7" s="160" t="str">
        <f t="shared" si="5"/>
        <v/>
      </c>
      <c r="L7" s="161" t="str">
        <f t="shared" si="5"/>
        <v/>
      </c>
      <c r="N7" s="89" t="str">
        <f t="shared" si="4"/>
        <v>ΣΦΑΛΜΑ</v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8" spans="1:15" ht="15.75" customHeight="1" thickTop="1" thickBot="1" x14ac:dyDescent="0.3">
      <c r="A8" s="27" t="str">
        <f t="shared" si="0"/>
        <v>F05</v>
      </c>
      <c r="B8" s="109" t="str">
        <f>ΓΕΝΙΚΑ!$C$4</f>
        <v>OTE</v>
      </c>
      <c r="C8" s="146" t="str">
        <f>IF(N8="",IF(ΓΕΝΙΚΑ!$B$20="ΝΑΙ",14672,""),"")</f>
        <v/>
      </c>
      <c r="D8" s="147" t="str">
        <f>IF(ΓΕΝΙΚΑ!$B$20="ΝΑΙ","Π. ΔΥΤΙΚΗΣ ΜΑΚΕΔΟΝΙΑΣ","")</f>
        <v/>
      </c>
      <c r="E8" s="8" t="s">
        <v>404</v>
      </c>
      <c r="F8" s="106" t="str">
        <f t="shared" si="1"/>
        <v>N/A</v>
      </c>
      <c r="G8" s="57"/>
      <c r="H8" s="158" t="str">
        <f t="shared" si="2"/>
        <v>N/A</v>
      </c>
      <c r="I8" s="57"/>
      <c r="J8" s="158" t="str">
        <f t="shared" si="3"/>
        <v>N/A</v>
      </c>
      <c r="K8" s="160" t="str">
        <f t="shared" si="5"/>
        <v/>
      </c>
      <c r="L8" s="161" t="str">
        <f t="shared" si="5"/>
        <v/>
      </c>
      <c r="N8" s="89" t="str">
        <f t="shared" si="4"/>
        <v>ΣΦΑΛΜΑ</v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9" spans="1:15" ht="61.5" thickTop="1" thickBot="1" x14ac:dyDescent="0.3">
      <c r="A9" s="27" t="str">
        <f t="shared" si="0"/>
        <v>F05</v>
      </c>
      <c r="B9" s="109" t="str">
        <f>ΓΕΝΙΚΑ!$C$4</f>
        <v>OTE</v>
      </c>
      <c r="C9" s="31" t="str">
        <f>IF(N9="",IF(ΓΕΝΙΚΑ!$B$20="ΝΑΙ",14674,""),"")</f>
        <v/>
      </c>
      <c r="D9" s="148" t="str">
        <f>IF(ΓΕΝΙΚΑ!$B$20="ΝΑΙ","Π. ΗΠΕΙΡΟΥ","")</f>
        <v/>
      </c>
      <c r="E9" s="8" t="s">
        <v>405</v>
      </c>
      <c r="F9" s="106" t="str">
        <f t="shared" si="1"/>
        <v>N/A</v>
      </c>
      <c r="G9" s="57"/>
      <c r="H9" s="158" t="str">
        <f t="shared" si="2"/>
        <v>N/A</v>
      </c>
      <c r="I9" s="57"/>
      <c r="J9" s="158" t="str">
        <f t="shared" si="3"/>
        <v>N/A</v>
      </c>
      <c r="K9" s="160" t="str">
        <f t="shared" si="5"/>
        <v/>
      </c>
      <c r="L9" s="161" t="str">
        <f t="shared" si="5"/>
        <v/>
      </c>
      <c r="N9" s="89" t="str">
        <f t="shared" si="4"/>
        <v>ΣΦΑΛΜΑ</v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0" spans="1:15" ht="61.5" thickTop="1" thickBot="1" x14ac:dyDescent="0.3">
      <c r="A10" s="27" t="str">
        <f t="shared" si="0"/>
        <v>F05</v>
      </c>
      <c r="B10" s="109" t="str">
        <f>ΓΕΝΙΚΑ!$C$4</f>
        <v>OTE</v>
      </c>
      <c r="C10" s="146" t="str">
        <f>IF(N10="",IF(ΓΕΝΙΚΑ!$B$20="ΝΑΙ",14676,""),"")</f>
        <v/>
      </c>
      <c r="D10" s="147" t="str">
        <f>IF(ΓΕΝΙΚΑ!$B$20="ΝΑΙ","Π. ΘΕΣΣΑΛΙΑΣ","")</f>
        <v/>
      </c>
      <c r="E10" s="8" t="s">
        <v>406</v>
      </c>
      <c r="F10" s="106" t="str">
        <f t="shared" si="1"/>
        <v>N/A</v>
      </c>
      <c r="G10" s="57"/>
      <c r="H10" s="158" t="str">
        <f t="shared" si="2"/>
        <v>N/A</v>
      </c>
      <c r="I10" s="57"/>
      <c r="J10" s="158" t="str">
        <f t="shared" si="3"/>
        <v>N/A</v>
      </c>
      <c r="K10" s="160" t="str">
        <f t="shared" si="5"/>
        <v/>
      </c>
      <c r="L10" s="161" t="str">
        <f t="shared" si="5"/>
        <v/>
      </c>
      <c r="N10" s="89" t="str">
        <f t="shared" si="4"/>
        <v>ΣΦΑΛΜΑ</v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1" spans="1:15" ht="61.5" thickTop="1" thickBot="1" x14ac:dyDescent="0.3">
      <c r="A11" s="27" t="str">
        <f t="shared" si="0"/>
        <v>F05</v>
      </c>
      <c r="B11" s="109" t="str">
        <f>ΓΕΝΙΚΑ!$C$4</f>
        <v>OTE</v>
      </c>
      <c r="C11" s="31" t="str">
        <f>IF(N11="",IF(ΓΕΝΙΚΑ!$B$20="ΝΑΙ",14678,""),"")</f>
        <v/>
      </c>
      <c r="D11" s="148" t="str">
        <f>IF(ΓΕΝΙΚΑ!$B$20="ΝΑΙ","Π. ΙΟΝΙΩΝ ΝΗΣΩΝ","")</f>
        <v/>
      </c>
      <c r="E11" s="8" t="s">
        <v>407</v>
      </c>
      <c r="F11" s="106" t="str">
        <f t="shared" si="1"/>
        <v>N/A</v>
      </c>
      <c r="G11" s="57"/>
      <c r="H11" s="158" t="str">
        <f t="shared" si="2"/>
        <v>N/A</v>
      </c>
      <c r="I11" s="57"/>
      <c r="J11" s="158" t="str">
        <f t="shared" si="3"/>
        <v>N/A</v>
      </c>
      <c r="K11" s="160" t="str">
        <f t="shared" si="5"/>
        <v/>
      </c>
      <c r="L11" s="161" t="str">
        <f t="shared" si="5"/>
        <v/>
      </c>
      <c r="N11" s="89" t="str">
        <f t="shared" si="4"/>
        <v>ΣΦΑΛΜΑ</v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2" spans="1:15" ht="17.25" customHeight="1" thickTop="1" thickBot="1" x14ac:dyDescent="0.3">
      <c r="A12" s="27" t="str">
        <f t="shared" si="0"/>
        <v>F05</v>
      </c>
      <c r="B12" s="109" t="str">
        <f>ΓΕΝΙΚΑ!$C$4</f>
        <v>OTE</v>
      </c>
      <c r="C12" s="146" t="str">
        <f>IF(N12="",IF(ΓΕΝΙΚΑ!$B$20="ΝΑΙ",14680,""),"")</f>
        <v/>
      </c>
      <c r="D12" s="147" t="str">
        <f>IF(ΓΕΝΙΚΑ!$B$20="ΝΑΙ","Π. ΚΕΝΤΡΙΚΗΣ ΜΑΚΕΔΟΝΙΑΣ","")</f>
        <v/>
      </c>
      <c r="E12" s="8" t="s">
        <v>408</v>
      </c>
      <c r="F12" s="106" t="str">
        <f t="shared" si="1"/>
        <v>N/A</v>
      </c>
      <c r="G12" s="57"/>
      <c r="H12" s="158" t="str">
        <f t="shared" si="2"/>
        <v>N/A</v>
      </c>
      <c r="I12" s="57"/>
      <c r="J12" s="158" t="str">
        <f t="shared" si="3"/>
        <v>N/A</v>
      </c>
      <c r="K12" s="160" t="str">
        <f t="shared" si="5"/>
        <v/>
      </c>
      <c r="L12" s="161" t="str">
        <f t="shared" si="5"/>
        <v/>
      </c>
      <c r="N12" s="89" t="str">
        <f t="shared" si="4"/>
        <v>ΣΦΑΛΜΑ</v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3" spans="1:15" ht="61.5" thickTop="1" thickBot="1" x14ac:dyDescent="0.3">
      <c r="A13" s="27" t="str">
        <f t="shared" si="0"/>
        <v>F05</v>
      </c>
      <c r="B13" s="109" t="str">
        <f>ΓΕΝΙΚΑ!$C$4</f>
        <v>OTE</v>
      </c>
      <c r="C13" s="31" t="str">
        <f>IF(N13="",IF(ΓΕΝΙΚΑ!$B$20="ΝΑΙ",14682,""),"")</f>
        <v/>
      </c>
      <c r="D13" s="148" t="str">
        <f>IF(ΓΕΝΙΚΑ!$B$20="ΝΑΙ","Π. ΚΡΗΤΗΣ","")</f>
        <v/>
      </c>
      <c r="E13" s="8" t="s">
        <v>409</v>
      </c>
      <c r="F13" s="106" t="str">
        <f t="shared" si="1"/>
        <v>N/A</v>
      </c>
      <c r="G13" s="57"/>
      <c r="H13" s="158" t="str">
        <f t="shared" si="2"/>
        <v>N/A</v>
      </c>
      <c r="I13" s="57"/>
      <c r="J13" s="158" t="str">
        <f t="shared" si="3"/>
        <v>N/A</v>
      </c>
      <c r="K13" s="160" t="str">
        <f t="shared" si="5"/>
        <v/>
      </c>
      <c r="L13" s="161" t="str">
        <f t="shared" si="5"/>
        <v/>
      </c>
      <c r="N13" s="89" t="str">
        <f t="shared" si="4"/>
        <v>ΣΦΑΛΜΑ</v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4" spans="1:15" ht="61.5" thickTop="1" thickBot="1" x14ac:dyDescent="0.3">
      <c r="A14" s="27" t="str">
        <f t="shared" si="0"/>
        <v>F05</v>
      </c>
      <c r="B14" s="109" t="str">
        <f>ΓΕΝΙΚΑ!$C$4</f>
        <v>OTE</v>
      </c>
      <c r="C14" s="146" t="str">
        <f>IF(N14="",IF(ΓΕΝΙΚΑ!$B$20="ΝΑΙ",14684,""),"")</f>
        <v/>
      </c>
      <c r="D14" s="147" t="str">
        <f>IF(ΓΕΝΙΚΑ!$B$20="ΝΑΙ","Π. ΝΟΤΙΟΥ ΑΙΓΑΙΟΥ","")</f>
        <v/>
      </c>
      <c r="E14" s="8" t="s">
        <v>410</v>
      </c>
      <c r="F14" s="106" t="str">
        <f t="shared" si="1"/>
        <v>N/A</v>
      </c>
      <c r="G14" s="57"/>
      <c r="H14" s="158" t="str">
        <f t="shared" si="2"/>
        <v>N/A</v>
      </c>
      <c r="I14" s="57"/>
      <c r="J14" s="158" t="str">
        <f t="shared" si="3"/>
        <v>N/A</v>
      </c>
      <c r="K14" s="160" t="str">
        <f t="shared" si="5"/>
        <v/>
      </c>
      <c r="L14" s="161" t="str">
        <f t="shared" si="5"/>
        <v/>
      </c>
      <c r="N14" s="89" t="str">
        <f t="shared" si="4"/>
        <v>ΣΦΑΛΜΑ</v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5" spans="1:15" ht="61.5" thickTop="1" thickBot="1" x14ac:dyDescent="0.3">
      <c r="A15" s="27" t="str">
        <f t="shared" si="0"/>
        <v>F05</v>
      </c>
      <c r="B15" s="109" t="str">
        <f>ΓΕΝΙΚΑ!$C$4</f>
        <v>OTE</v>
      </c>
      <c r="C15" s="31" t="str">
        <f>IF(N15="",IF(ΓΕΝΙΚΑ!$B$20="ΝΑΙ",14686,""),"")</f>
        <v/>
      </c>
      <c r="D15" s="148" t="str">
        <f>IF(ΓΕΝΙΚΑ!$B$20="ΝΑΙ","Π. ΠΕΛΟΠΟΝΝΗΣΟΥ","")</f>
        <v/>
      </c>
      <c r="E15" s="8" t="s">
        <v>411</v>
      </c>
      <c r="F15" s="106" t="str">
        <f t="shared" si="1"/>
        <v>N/A</v>
      </c>
      <c r="G15" s="57"/>
      <c r="H15" s="158" t="str">
        <f t="shared" si="2"/>
        <v>N/A</v>
      </c>
      <c r="I15" s="57"/>
      <c r="J15" s="158" t="str">
        <f t="shared" si="3"/>
        <v>N/A</v>
      </c>
      <c r="K15" s="160" t="str">
        <f t="shared" si="5"/>
        <v/>
      </c>
      <c r="L15" s="161" t="str">
        <f t="shared" si="5"/>
        <v/>
      </c>
      <c r="N15" s="89" t="str">
        <f t="shared" si="4"/>
        <v>ΣΦΑΛΜΑ</v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6" spans="1:15" ht="61.5" thickTop="1" thickBot="1" x14ac:dyDescent="0.3">
      <c r="A16" s="28" t="str">
        <f t="shared" si="0"/>
        <v>F05</v>
      </c>
      <c r="B16" s="109" t="str">
        <f>ΓΕΝΙΚΑ!$C$4</f>
        <v>OTE</v>
      </c>
      <c r="C16" s="149" t="str">
        <f>IF(N16="",IF(ΓΕΝΙΚΑ!$B$20="ΝΑΙ",14688,""),"")</f>
        <v/>
      </c>
      <c r="D16" s="150" t="str">
        <f>IF(ΓΕΝΙΚΑ!$B$20="ΝΑΙ","Π. ΣΤΕΡΕΑΣ ΕΛΛΑΔΑΣ","")</f>
        <v/>
      </c>
      <c r="E16" s="7" t="s">
        <v>412</v>
      </c>
      <c r="F16" s="198" t="str">
        <f t="shared" si="1"/>
        <v>N/A</v>
      </c>
      <c r="G16" s="58"/>
      <c r="H16" s="158" t="str">
        <f t="shared" si="2"/>
        <v>N/A</v>
      </c>
      <c r="I16" s="58"/>
      <c r="J16" s="158" t="str">
        <f t="shared" si="3"/>
        <v>N/A</v>
      </c>
      <c r="K16" s="162" t="str">
        <f t="shared" si="5"/>
        <v/>
      </c>
      <c r="L16" s="163" t="str">
        <f t="shared" si="5"/>
        <v/>
      </c>
      <c r="N16" s="90" t="str">
        <f t="shared" si="4"/>
        <v>ΣΦΑΛΜΑ</v>
      </c>
      <c r="O16" s="16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opLeftCell="A2" zoomScale="70" zoomScaleNormal="70" workbookViewId="0">
      <selection activeCell="G7" sqref="G7"/>
    </sheetView>
  </sheetViews>
  <sheetFormatPr defaultColWidth="0" defaultRowHeight="15" zeroHeight="1" x14ac:dyDescent="0.25"/>
  <cols>
    <col min="1" max="1" width="50" style="124" customWidth="1"/>
    <col min="2" max="4" width="23" style="124" hidden="1" customWidth="1"/>
    <col min="5" max="5" width="38.140625" style="124" customWidth="1"/>
    <col min="6" max="6" width="27.28515625" style="124" customWidth="1"/>
    <col min="7" max="7" width="26.140625" style="124" customWidth="1"/>
    <col min="8" max="8" width="28.28515625" style="124" hidden="1" customWidth="1"/>
    <col min="9" max="9" width="36.28515625" style="124" customWidth="1"/>
    <col min="10" max="10" width="28.28515625" style="124" hidden="1" customWidth="1"/>
    <col min="11" max="11" width="14.7109375" style="124" customWidth="1"/>
    <col min="12" max="12" width="28.28515625" style="124" customWidth="1"/>
    <col min="13" max="13" width="28.28515625" style="124" hidden="1" customWidth="1"/>
    <col min="14" max="14" width="31.5703125" style="124" customWidth="1"/>
    <col min="15" max="15" width="26.28515625" style="124" customWidth="1"/>
    <col min="16" max="16" width="31.28515625" style="124" customWidth="1"/>
    <col min="17" max="17" width="7.140625" style="124" customWidth="1"/>
    <col min="18" max="18" width="16.140625" style="124" customWidth="1"/>
    <col min="19" max="19" width="64.28515625" style="124" customWidth="1"/>
    <col min="20" max="24" width="9.140625" style="139" hidden="1" customWidth="1"/>
    <col min="25" max="16384" width="9.140625" style="124" hidden="1"/>
  </cols>
  <sheetData>
    <row r="1" spans="1:25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11.75" thickBot="1" x14ac:dyDescent="0.3">
      <c r="A2" s="3" t="s">
        <v>420</v>
      </c>
      <c r="B2" s="16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25">
      <c r="A3" s="25" t="s">
        <v>476</v>
      </c>
      <c r="B3" s="165" t="str">
        <f>ΓΕΝΙΚΑ!$C$4</f>
        <v>OTE</v>
      </c>
      <c r="C3" s="32" t="str">
        <f>IF(R3="",IF(ΓΕΝΙΚΑ!$B$21="ΝΑΙ",15300,""),"")</f>
        <v/>
      </c>
      <c r="D3" s="145" t="str">
        <f>IF(ΓΕΝΙΚΑ!$B$21="ΝΑΙ","ΠΑΝΕΛΛΑΔΙΚΑ","")</f>
        <v/>
      </c>
      <c r="E3" s="26" t="s">
        <v>485</v>
      </c>
      <c r="F3" s="6">
        <v>50</v>
      </c>
      <c r="G3" s="53"/>
      <c r="H3" s="106" t="str">
        <f>IF(ISNUMBER(G3),ROUND(G3,2),"N/A")</f>
        <v>N/A</v>
      </c>
      <c r="I3" s="53"/>
      <c r="J3" s="71" t="str">
        <f>IF(ISNUMBER(I3),ROUND(I3,2),"N/A")</f>
        <v>N/A</v>
      </c>
      <c r="K3" s="30" t="str">
        <f>IF(AND(ISNUMBER(G3),ISNUMBER(I3)),ROUND(G3+I3,2),IF(ISNUMBER(G3),ROUND(G3,2),IF(ISNUMBER(I3),ROUND(I3,2),"N/A")))</f>
        <v>N/A</v>
      </c>
      <c r="L3" s="56"/>
      <c r="M3" s="191" t="str">
        <f>IF(ISNUMBER(L3),ROUND(L3,0),"N/A")</f>
        <v>N/A</v>
      </c>
      <c r="N3" s="159"/>
      <c r="O3" s="192" t="s">
        <v>872</v>
      </c>
      <c r="P3" s="187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25">
      <c r="A4" s="27" t="str">
        <f t="shared" ref="A4:A30" si="0">A$3</f>
        <v>F06</v>
      </c>
      <c r="B4" s="165" t="str">
        <f>ΓΕΝΙΚΑ!$C$4</f>
        <v>OTE</v>
      </c>
      <c r="C4" s="146" t="str">
        <f>IF(R4="",IF(ΓΕΝΙΚΑ!$B$21="ΝΑΙ",14664,""),"")</f>
        <v/>
      </c>
      <c r="D4" s="147" t="str">
        <f>IF(ΓΕΝΙΚΑ!$B$21="ΝΑΙ","Π. ΑΝΑΤΟΛΙΚΗΣ ΜΑΚΕΔΟΝΙΑΣ - ΘΡΑΚΗΣ","")</f>
        <v/>
      </c>
      <c r="E4" s="8" t="s">
        <v>37</v>
      </c>
      <c r="F4" s="8">
        <v>50</v>
      </c>
      <c r="G4" s="54"/>
      <c r="H4" s="106" t="str">
        <f t="shared" ref="H4:H30" si="1">IF(ISNUMBER(G4),ROUND(G4,2),"N/A")</f>
        <v>N/A</v>
      </c>
      <c r="I4" s="54"/>
      <c r="J4" s="71" t="str">
        <f t="shared" ref="J4:J30" si="2">IF(ISNUMBER(I4),ROUND(I4,2),"N/A")</f>
        <v>N/A</v>
      </c>
      <c r="K4" s="30" t="str">
        <f t="shared" ref="K4:K30" si="3">IF(AND(ISNUMBER(G4),ISNUMBER(I4)),ROUND(G4+I4,2),IF(ISNUMBER(G4),ROUND(G4,2),IF(ISNUMBER(I4),ROUND(I4,2),"N/A")))</f>
        <v>N/A</v>
      </c>
      <c r="L4" s="57"/>
      <c r="M4" s="191" t="str">
        <f t="shared" ref="M4:M30" si="4">IF(ISNUMBER(L4),ROUND(L4,0),"N/A")</f>
        <v>N/A</v>
      </c>
      <c r="N4" s="160">
        <f>N$3</f>
        <v>0</v>
      </c>
      <c r="O4" s="160" t="str">
        <f>O$3</f>
        <v/>
      </c>
      <c r="P4" s="161" t="str">
        <f>P$3</f>
        <v/>
      </c>
      <c r="R4" s="38" t="str">
        <f t="shared" ref="R4:R30" si="5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25">
      <c r="A5" s="27" t="str">
        <f t="shared" si="0"/>
        <v>F06</v>
      </c>
      <c r="B5" s="165" t="str">
        <f>ΓΕΝΙΚΑ!$C$4</f>
        <v>OTE</v>
      </c>
      <c r="C5" s="31" t="str">
        <f>IF(R5="",IF(ΓΕΝΙΚΑ!$B$21="ΝΑΙ",14666,""),"")</f>
        <v/>
      </c>
      <c r="D5" s="148" t="str">
        <f>IF(ΓΕΝΙΚΑ!$B$21="ΝΑΙ","Π. ΑΤΤΙΚΗΣ","")</f>
        <v/>
      </c>
      <c r="E5" s="8" t="s">
        <v>38</v>
      </c>
      <c r="F5" s="8">
        <v>50</v>
      </c>
      <c r="G5" s="54"/>
      <c r="H5" s="106" t="str">
        <f t="shared" si="1"/>
        <v>N/A</v>
      </c>
      <c r="I5" s="54"/>
      <c r="J5" s="71" t="str">
        <f t="shared" si="2"/>
        <v>N/A</v>
      </c>
      <c r="K5" s="30" t="str">
        <f t="shared" si="3"/>
        <v>N/A</v>
      </c>
      <c r="L5" s="57"/>
      <c r="M5" s="191" t="str">
        <f t="shared" si="4"/>
        <v>N/A</v>
      </c>
      <c r="N5" s="160">
        <f t="shared" ref="N5:P30" si="6">N$3</f>
        <v>0</v>
      </c>
      <c r="O5" s="160" t="str">
        <f t="shared" si="6"/>
        <v/>
      </c>
      <c r="P5" s="161" t="str">
        <f t="shared" si="6"/>
        <v/>
      </c>
      <c r="R5" s="38" t="str">
        <f t="shared" si="5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25">
      <c r="A6" s="27" t="str">
        <f t="shared" si="0"/>
        <v>F06</v>
      </c>
      <c r="B6" s="165" t="str">
        <f>ΓΕΝΙΚΑ!$C$4</f>
        <v>OTE</v>
      </c>
      <c r="C6" s="146" t="str">
        <f>IF(R6="",IF(ΓΕΝΙΚΑ!$B$21="ΝΑΙ",14668,""),"")</f>
        <v/>
      </c>
      <c r="D6" s="147" t="str">
        <f>IF(ΓΕΝΙΚΑ!$B$21="ΝΑΙ","Π. ΒΟΡΕΙΟΥ ΑΙΓΑΙΟΥ","")</f>
        <v/>
      </c>
      <c r="E6" s="8" t="s">
        <v>402</v>
      </c>
      <c r="F6" s="8">
        <v>50</v>
      </c>
      <c r="G6" s="54"/>
      <c r="H6" s="106" t="str">
        <f t="shared" si="1"/>
        <v>N/A</v>
      </c>
      <c r="I6" s="54"/>
      <c r="J6" s="71" t="str">
        <f t="shared" si="2"/>
        <v>N/A</v>
      </c>
      <c r="K6" s="30" t="str">
        <f t="shared" si="3"/>
        <v>N/A</v>
      </c>
      <c r="L6" s="57"/>
      <c r="M6" s="191" t="str">
        <f t="shared" si="4"/>
        <v>N/A</v>
      </c>
      <c r="N6" s="160">
        <f t="shared" si="6"/>
        <v>0</v>
      </c>
      <c r="O6" s="160" t="str">
        <f t="shared" si="6"/>
        <v/>
      </c>
      <c r="P6" s="161" t="str">
        <f t="shared" si="6"/>
        <v/>
      </c>
      <c r="R6" s="38" t="str">
        <f t="shared" si="5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25">
      <c r="A7" s="27" t="str">
        <f t="shared" si="0"/>
        <v>F06</v>
      </c>
      <c r="B7" s="165" t="str">
        <f>ΓΕΝΙΚΑ!$C$4</f>
        <v>OTE</v>
      </c>
      <c r="C7" s="31" t="str">
        <f>IF(R7="",IF(ΓΕΝΙΚΑ!$B$21="ΝΑΙ",14670,""),"")</f>
        <v/>
      </c>
      <c r="D7" s="148" t="str">
        <f>IF(ΓΕΝΙΚΑ!$B$21="ΝΑΙ","Π. ΔΥΤΙΚΗΣ ΕΛΛΑΔΑΣ","")</f>
        <v/>
      </c>
      <c r="E7" s="8" t="s">
        <v>403</v>
      </c>
      <c r="F7" s="8">
        <v>50</v>
      </c>
      <c r="G7" s="54"/>
      <c r="H7" s="106" t="str">
        <f t="shared" si="1"/>
        <v>N/A</v>
      </c>
      <c r="I7" s="54"/>
      <c r="J7" s="71" t="str">
        <f t="shared" si="2"/>
        <v>N/A</v>
      </c>
      <c r="K7" s="30" t="str">
        <f t="shared" si="3"/>
        <v>N/A</v>
      </c>
      <c r="L7" s="57"/>
      <c r="M7" s="191" t="str">
        <f t="shared" si="4"/>
        <v>N/A</v>
      </c>
      <c r="N7" s="160">
        <f t="shared" si="6"/>
        <v>0</v>
      </c>
      <c r="O7" s="160" t="str">
        <f t="shared" si="6"/>
        <v/>
      </c>
      <c r="P7" s="161" t="str">
        <f t="shared" si="6"/>
        <v/>
      </c>
      <c r="R7" s="38" t="str">
        <f t="shared" si="5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25">
      <c r="A8" s="27" t="str">
        <f t="shared" si="0"/>
        <v>F06</v>
      </c>
      <c r="B8" s="165" t="str">
        <f>ΓΕΝΙΚΑ!$C$4</f>
        <v>OTE</v>
      </c>
      <c r="C8" s="146" t="str">
        <f>IF(R8="",IF(ΓΕΝΙΚΑ!$B$21="ΝΑΙ",14672,""),"")</f>
        <v/>
      </c>
      <c r="D8" s="147" t="str">
        <f>IF(ΓΕΝΙΚΑ!$B$21="ΝΑΙ","Π. ΔΥΤΙΚΗΣ ΜΑΚΕΔΟΝΙΑΣ","")</f>
        <v/>
      </c>
      <c r="E8" s="8" t="s">
        <v>404</v>
      </c>
      <c r="F8" s="8">
        <v>50</v>
      </c>
      <c r="G8" s="54"/>
      <c r="H8" s="106" t="str">
        <f t="shared" si="1"/>
        <v>N/A</v>
      </c>
      <c r="I8" s="54"/>
      <c r="J8" s="71" t="str">
        <f t="shared" si="2"/>
        <v>N/A</v>
      </c>
      <c r="K8" s="30" t="str">
        <f t="shared" si="3"/>
        <v>N/A</v>
      </c>
      <c r="L8" s="57"/>
      <c r="M8" s="191" t="str">
        <f t="shared" si="4"/>
        <v>N/A</v>
      </c>
      <c r="N8" s="160">
        <f t="shared" si="6"/>
        <v>0</v>
      </c>
      <c r="O8" s="160" t="str">
        <f t="shared" si="6"/>
        <v/>
      </c>
      <c r="P8" s="161" t="str">
        <f t="shared" si="6"/>
        <v/>
      </c>
      <c r="R8" s="38" t="str">
        <f t="shared" si="5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25">
      <c r="A9" s="27" t="str">
        <f t="shared" si="0"/>
        <v>F06</v>
      </c>
      <c r="B9" s="165" t="str">
        <f>ΓΕΝΙΚΑ!$C$4</f>
        <v>OTE</v>
      </c>
      <c r="C9" s="31" t="str">
        <f>IF(R9="",IF(ΓΕΝΙΚΑ!$B$21="ΝΑΙ",14674,""),"")</f>
        <v/>
      </c>
      <c r="D9" s="148" t="str">
        <f>IF(ΓΕΝΙΚΑ!$B$21="ΝΑΙ","Π. ΗΠΕΙΡΟΥ","")</f>
        <v/>
      </c>
      <c r="E9" s="8" t="s">
        <v>405</v>
      </c>
      <c r="F9" s="8">
        <v>50</v>
      </c>
      <c r="G9" s="54"/>
      <c r="H9" s="106" t="str">
        <f t="shared" si="1"/>
        <v>N/A</v>
      </c>
      <c r="I9" s="54"/>
      <c r="J9" s="71" t="str">
        <f t="shared" si="2"/>
        <v>N/A</v>
      </c>
      <c r="K9" s="30" t="str">
        <f t="shared" si="3"/>
        <v>N/A</v>
      </c>
      <c r="L9" s="57"/>
      <c r="M9" s="191" t="str">
        <f t="shared" si="4"/>
        <v>N/A</v>
      </c>
      <c r="N9" s="160">
        <f t="shared" si="6"/>
        <v>0</v>
      </c>
      <c r="O9" s="160" t="str">
        <f t="shared" si="6"/>
        <v/>
      </c>
      <c r="P9" s="161" t="str">
        <f t="shared" si="6"/>
        <v/>
      </c>
      <c r="R9" s="38" t="str">
        <f t="shared" si="5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25">
      <c r="A10" s="27" t="str">
        <f t="shared" si="0"/>
        <v>F06</v>
      </c>
      <c r="B10" s="165" t="str">
        <f>ΓΕΝΙΚΑ!$C$4</f>
        <v>OTE</v>
      </c>
      <c r="C10" s="146" t="str">
        <f>IF(R10="",IF(ΓΕΝΙΚΑ!$B$21="ΝΑΙ",14676,""),"")</f>
        <v/>
      </c>
      <c r="D10" s="147" t="str">
        <f>IF(ΓΕΝΙΚΑ!$B$21="ΝΑΙ","Π. ΘΕΣΣΑΛΙΑΣ","")</f>
        <v/>
      </c>
      <c r="E10" s="8" t="s">
        <v>406</v>
      </c>
      <c r="F10" s="8">
        <v>50</v>
      </c>
      <c r="G10" s="54"/>
      <c r="H10" s="106" t="str">
        <f t="shared" si="1"/>
        <v>N/A</v>
      </c>
      <c r="I10" s="54"/>
      <c r="J10" s="71" t="str">
        <f t="shared" si="2"/>
        <v>N/A</v>
      </c>
      <c r="K10" s="30" t="str">
        <f t="shared" si="3"/>
        <v>N/A</v>
      </c>
      <c r="L10" s="57"/>
      <c r="M10" s="191" t="str">
        <f t="shared" si="4"/>
        <v>N/A</v>
      </c>
      <c r="N10" s="160">
        <f t="shared" si="6"/>
        <v>0</v>
      </c>
      <c r="O10" s="160" t="str">
        <f t="shared" si="6"/>
        <v/>
      </c>
      <c r="P10" s="161" t="str">
        <f t="shared" si="6"/>
        <v/>
      </c>
      <c r="R10" s="38" t="str">
        <f t="shared" si="5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25">
      <c r="A11" s="27" t="str">
        <f t="shared" si="0"/>
        <v>F06</v>
      </c>
      <c r="B11" s="165" t="str">
        <f>ΓΕΝΙΚΑ!$C$4</f>
        <v>OTE</v>
      </c>
      <c r="C11" s="31" t="str">
        <f>IF(R11="",IF(ΓΕΝΙΚΑ!$B$21="ΝΑΙ",14678,""),"")</f>
        <v/>
      </c>
      <c r="D11" s="148" t="str">
        <f>IF(ΓΕΝΙΚΑ!$B$21="ΝΑΙ","Π. ΙΟΝΙΩΝ ΝΗΣΩΝ","")</f>
        <v/>
      </c>
      <c r="E11" s="8" t="s">
        <v>407</v>
      </c>
      <c r="F11" s="8">
        <v>50</v>
      </c>
      <c r="G11" s="54"/>
      <c r="H11" s="106" t="str">
        <f t="shared" si="1"/>
        <v>N/A</v>
      </c>
      <c r="I11" s="54"/>
      <c r="J11" s="71" t="str">
        <f t="shared" si="2"/>
        <v>N/A</v>
      </c>
      <c r="K11" s="30" t="str">
        <f t="shared" si="3"/>
        <v>N/A</v>
      </c>
      <c r="L11" s="57"/>
      <c r="M11" s="191" t="str">
        <f t="shared" si="4"/>
        <v>N/A</v>
      </c>
      <c r="N11" s="160">
        <f t="shared" si="6"/>
        <v>0</v>
      </c>
      <c r="O11" s="160" t="str">
        <f t="shared" si="6"/>
        <v/>
      </c>
      <c r="P11" s="161" t="str">
        <f t="shared" si="6"/>
        <v/>
      </c>
      <c r="R11" s="38" t="str">
        <f t="shared" si="5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25">
      <c r="A12" s="27" t="str">
        <f t="shared" si="0"/>
        <v>F06</v>
      </c>
      <c r="B12" s="165" t="str">
        <f>ΓΕΝΙΚΑ!$C$4</f>
        <v>OTE</v>
      </c>
      <c r="C12" s="146" t="str">
        <f>IF(R12="",IF(ΓΕΝΙΚΑ!$B$21="ΝΑΙ",14680,""),"")</f>
        <v/>
      </c>
      <c r="D12" s="147" t="str">
        <f>IF(ΓΕΝΙΚΑ!$B$21="ΝΑΙ","Π. ΚΕΝΤΡΙΚΗΣ ΜΑΚΕΔΟΝΙΑΣ","")</f>
        <v/>
      </c>
      <c r="E12" s="8" t="s">
        <v>408</v>
      </c>
      <c r="F12" s="8">
        <v>50</v>
      </c>
      <c r="G12" s="54"/>
      <c r="H12" s="106" t="str">
        <f t="shared" si="1"/>
        <v>N/A</v>
      </c>
      <c r="I12" s="54"/>
      <c r="J12" s="71" t="str">
        <f t="shared" si="2"/>
        <v>N/A</v>
      </c>
      <c r="K12" s="30" t="str">
        <f t="shared" si="3"/>
        <v>N/A</v>
      </c>
      <c r="L12" s="57"/>
      <c r="M12" s="191" t="str">
        <f t="shared" si="4"/>
        <v>N/A</v>
      </c>
      <c r="N12" s="160">
        <f t="shared" si="6"/>
        <v>0</v>
      </c>
      <c r="O12" s="160" t="str">
        <f t="shared" si="6"/>
        <v/>
      </c>
      <c r="P12" s="161" t="str">
        <f t="shared" si="6"/>
        <v/>
      </c>
      <c r="R12" s="38" t="str">
        <f t="shared" si="5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25">
      <c r="A13" s="27" t="str">
        <f t="shared" si="0"/>
        <v>F06</v>
      </c>
      <c r="B13" s="165" t="str">
        <f>ΓΕΝΙΚΑ!$C$4</f>
        <v>OTE</v>
      </c>
      <c r="C13" s="31" t="str">
        <f>IF(R13="",IF(ΓΕΝΙΚΑ!$B$21="ΝΑΙ",14682,""),"")</f>
        <v/>
      </c>
      <c r="D13" s="148" t="str">
        <f>IF(ΓΕΝΙΚΑ!$B$21="ΝΑΙ","Π. ΚΡΗΤΗΣ","")</f>
        <v/>
      </c>
      <c r="E13" s="8" t="s">
        <v>409</v>
      </c>
      <c r="F13" s="8">
        <v>50</v>
      </c>
      <c r="G13" s="54"/>
      <c r="H13" s="106" t="str">
        <f t="shared" si="1"/>
        <v>N/A</v>
      </c>
      <c r="I13" s="54"/>
      <c r="J13" s="71" t="str">
        <f t="shared" si="2"/>
        <v>N/A</v>
      </c>
      <c r="K13" s="30" t="str">
        <f t="shared" si="3"/>
        <v>N/A</v>
      </c>
      <c r="L13" s="57"/>
      <c r="M13" s="191" t="str">
        <f t="shared" si="4"/>
        <v>N/A</v>
      </c>
      <c r="N13" s="160">
        <f t="shared" si="6"/>
        <v>0</v>
      </c>
      <c r="O13" s="160" t="str">
        <f t="shared" si="6"/>
        <v/>
      </c>
      <c r="P13" s="161" t="str">
        <f t="shared" si="6"/>
        <v/>
      </c>
      <c r="R13" s="38" t="str">
        <f t="shared" si="5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25">
      <c r="A14" s="27" t="str">
        <f t="shared" si="0"/>
        <v>F06</v>
      </c>
      <c r="B14" s="165" t="str">
        <f>ΓΕΝΙΚΑ!$C$4</f>
        <v>OTE</v>
      </c>
      <c r="C14" s="146" t="str">
        <f>IF(R14="",IF(ΓΕΝΙΚΑ!$B$21="ΝΑΙ",14684,""),"")</f>
        <v/>
      </c>
      <c r="D14" s="147" t="str">
        <f>IF(ΓΕΝΙΚΑ!$B$21="ΝΑΙ","Π. ΝΟΤΙΟΥ ΑΙΓΑΙΟΥ","")</f>
        <v/>
      </c>
      <c r="E14" s="8" t="s">
        <v>410</v>
      </c>
      <c r="F14" s="8">
        <v>50</v>
      </c>
      <c r="G14" s="54"/>
      <c r="H14" s="106" t="str">
        <f t="shared" si="1"/>
        <v>N/A</v>
      </c>
      <c r="I14" s="54"/>
      <c r="J14" s="71" t="str">
        <f t="shared" si="2"/>
        <v>N/A</v>
      </c>
      <c r="K14" s="30" t="str">
        <f t="shared" si="3"/>
        <v>N/A</v>
      </c>
      <c r="L14" s="57"/>
      <c r="M14" s="191" t="str">
        <f t="shared" si="4"/>
        <v>N/A</v>
      </c>
      <c r="N14" s="160">
        <f t="shared" si="6"/>
        <v>0</v>
      </c>
      <c r="O14" s="160" t="str">
        <f t="shared" si="6"/>
        <v/>
      </c>
      <c r="P14" s="161" t="str">
        <f t="shared" si="6"/>
        <v/>
      </c>
      <c r="R14" s="38" t="str">
        <f t="shared" si="5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25">
      <c r="A15" s="27" t="str">
        <f t="shared" si="0"/>
        <v>F06</v>
      </c>
      <c r="B15" s="165" t="str">
        <f>ΓΕΝΙΚΑ!$C$4</f>
        <v>OTE</v>
      </c>
      <c r="C15" s="31" t="str">
        <f>IF(R15="",IF(ΓΕΝΙΚΑ!$B$21="ΝΑΙ",14686,""),"")</f>
        <v/>
      </c>
      <c r="D15" s="148" t="str">
        <f>IF(ΓΕΝΙΚΑ!$B$21="ΝΑΙ","Π. ΠΕΛΟΠΟΝΝΗΣΟΥ","")</f>
        <v/>
      </c>
      <c r="E15" s="8" t="s">
        <v>411</v>
      </c>
      <c r="F15" s="8">
        <v>50</v>
      </c>
      <c r="G15" s="54"/>
      <c r="H15" s="106" t="str">
        <f t="shared" si="1"/>
        <v>N/A</v>
      </c>
      <c r="I15" s="54"/>
      <c r="J15" s="71" t="str">
        <f t="shared" si="2"/>
        <v>N/A</v>
      </c>
      <c r="K15" s="30" t="str">
        <f t="shared" si="3"/>
        <v>N/A</v>
      </c>
      <c r="L15" s="57"/>
      <c r="M15" s="191" t="str">
        <f t="shared" si="4"/>
        <v>N/A</v>
      </c>
      <c r="N15" s="160">
        <f t="shared" si="6"/>
        <v>0</v>
      </c>
      <c r="O15" s="160" t="str">
        <f t="shared" si="6"/>
        <v/>
      </c>
      <c r="P15" s="161" t="str">
        <f t="shared" si="6"/>
        <v/>
      </c>
      <c r="R15" s="38" t="str">
        <f t="shared" si="5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">
      <c r="A16" s="27" t="str">
        <f t="shared" si="0"/>
        <v>F06</v>
      </c>
      <c r="B16" s="165" t="str">
        <f>ΓΕΝΙΚΑ!$C$4</f>
        <v>OTE</v>
      </c>
      <c r="C16" s="149" t="str">
        <f>IF(R16="",IF(ΓΕΝΙΚΑ!$B$21="ΝΑΙ",14688,""),"")</f>
        <v/>
      </c>
      <c r="D16" s="150" t="str">
        <f>IF(ΓΕΝΙΚΑ!$B$21="ΝΑΙ","Π. ΣΤΕΡΕΑΣ ΕΛΛΑΔΑΣ","")</f>
        <v/>
      </c>
      <c r="E16" s="7" t="s">
        <v>412</v>
      </c>
      <c r="F16" s="7">
        <v>50</v>
      </c>
      <c r="G16" s="55"/>
      <c r="H16" s="106" t="str">
        <f t="shared" si="1"/>
        <v>N/A</v>
      </c>
      <c r="I16" s="55"/>
      <c r="J16" s="71" t="str">
        <f t="shared" si="2"/>
        <v>N/A</v>
      </c>
      <c r="K16" s="30" t="str">
        <f t="shared" si="3"/>
        <v>N/A</v>
      </c>
      <c r="L16" s="58"/>
      <c r="M16" s="191" t="str">
        <f t="shared" si="4"/>
        <v>N/A</v>
      </c>
      <c r="N16" s="160">
        <f t="shared" si="6"/>
        <v>0</v>
      </c>
      <c r="O16" s="160" t="str">
        <f t="shared" si="6"/>
        <v/>
      </c>
      <c r="P16" s="161" t="str">
        <f t="shared" si="6"/>
        <v/>
      </c>
      <c r="R16" s="38" t="str">
        <f t="shared" si="5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25">
      <c r="A17" s="27" t="str">
        <f t="shared" si="0"/>
        <v>F06</v>
      </c>
      <c r="B17" s="165" t="str">
        <f>ΓΕΝΙΚΑ!$C$4</f>
        <v>OTE</v>
      </c>
      <c r="C17" s="32" t="str">
        <f>IF(R17="",IF(ΓΕΝΙΚΑ!$B$21="ΝΑΙ",15300,""),"")</f>
        <v/>
      </c>
      <c r="D17" s="145" t="str">
        <f>IF(ΓΕΝΙΚΑ!$B$21="ΝΑΙ","ΠΑΝΕΛΛΑΔΙΚΑ","")</f>
        <v/>
      </c>
      <c r="E17" s="9" t="s">
        <v>485</v>
      </c>
      <c r="F17" s="6">
        <v>95</v>
      </c>
      <c r="G17" s="53"/>
      <c r="H17" s="106" t="str">
        <f t="shared" si="1"/>
        <v>N/A</v>
      </c>
      <c r="I17" s="53"/>
      <c r="J17" s="71" t="str">
        <f t="shared" si="2"/>
        <v>N/A</v>
      </c>
      <c r="K17" s="30" t="str">
        <f t="shared" si="3"/>
        <v>N/A</v>
      </c>
      <c r="L17" s="59"/>
      <c r="M17" s="191" t="str">
        <f t="shared" si="4"/>
        <v>N/A</v>
      </c>
      <c r="N17" s="160">
        <f t="shared" si="6"/>
        <v>0</v>
      </c>
      <c r="O17" s="160" t="str">
        <f t="shared" si="6"/>
        <v/>
      </c>
      <c r="P17" s="161" t="str">
        <f t="shared" si="6"/>
        <v/>
      </c>
      <c r="R17" s="38" t="str">
        <f t="shared" si="5"/>
        <v/>
      </c>
      <c r="S17" s="141" t="str">
        <f>IF(K17="",T3,"")</f>
        <v/>
      </c>
    </row>
    <row r="18" spans="1:22" ht="16.5" customHeight="1" x14ac:dyDescent="0.25">
      <c r="A18" s="27" t="str">
        <f t="shared" si="0"/>
        <v>F06</v>
      </c>
      <c r="B18" s="165" t="str">
        <f>ΓΕΝΙΚΑ!$C$4</f>
        <v>OTE</v>
      </c>
      <c r="C18" s="146" t="str">
        <f>IF(R18="",IF(ΓΕΝΙΚΑ!$B$21="ΝΑΙ",14664,""),"")</f>
        <v/>
      </c>
      <c r="D18" s="147" t="str">
        <f>IF(ΓΕΝΙΚΑ!$B$21="ΝΑΙ","Π. ΑΝΑΤΟΛΙΚΗΣ ΜΑΚΕΔΟΝΙΑΣ - ΘΡΑΚΗΣ","")</f>
        <v/>
      </c>
      <c r="E18" s="8" t="s">
        <v>37</v>
      </c>
      <c r="F18" s="8">
        <v>95</v>
      </c>
      <c r="G18" s="54"/>
      <c r="H18" s="106" t="str">
        <f t="shared" si="1"/>
        <v>N/A</v>
      </c>
      <c r="I18" s="54"/>
      <c r="J18" s="71" t="str">
        <f t="shared" si="2"/>
        <v>N/A</v>
      </c>
      <c r="K18" s="30" t="str">
        <f t="shared" si="3"/>
        <v>N/A</v>
      </c>
      <c r="L18" s="57"/>
      <c r="M18" s="191" t="str">
        <f t="shared" si="4"/>
        <v>N/A</v>
      </c>
      <c r="N18" s="160">
        <f t="shared" si="6"/>
        <v>0</v>
      </c>
      <c r="O18" s="160" t="str">
        <f t="shared" si="6"/>
        <v/>
      </c>
      <c r="P18" s="161" t="str">
        <f t="shared" si="6"/>
        <v/>
      </c>
      <c r="R18" s="38" t="str">
        <f t="shared" si="5"/>
        <v/>
      </c>
      <c r="S18" s="141" t="str">
        <f>IF(AND(K18="",ΠΕΡΙΦΕΡΕΙΑ!B2&lt;&gt;"Καθόλου"),T4,"")</f>
        <v/>
      </c>
    </row>
    <row r="19" spans="1:22" ht="16.5" customHeight="1" x14ac:dyDescent="0.25">
      <c r="A19" s="27" t="str">
        <f t="shared" si="0"/>
        <v>F06</v>
      </c>
      <c r="B19" s="165" t="str">
        <f>ΓΕΝΙΚΑ!$C$4</f>
        <v>OTE</v>
      </c>
      <c r="C19" s="31" t="str">
        <f>IF(R19="",IF(ΓΕΝΙΚΑ!$B$21="ΝΑΙ",14666,""),"")</f>
        <v/>
      </c>
      <c r="D19" s="148" t="str">
        <f>IF(ΓΕΝΙΚΑ!$B$21="ΝΑΙ","Π. ΑΤΤΙΚΗΣ","")</f>
        <v/>
      </c>
      <c r="E19" s="8" t="s">
        <v>38</v>
      </c>
      <c r="F19" s="8">
        <v>95</v>
      </c>
      <c r="G19" s="54"/>
      <c r="H19" s="106" t="str">
        <f t="shared" si="1"/>
        <v>N/A</v>
      </c>
      <c r="I19" s="54"/>
      <c r="J19" s="71" t="str">
        <f t="shared" si="2"/>
        <v>N/A</v>
      </c>
      <c r="K19" s="30" t="str">
        <f t="shared" si="3"/>
        <v>N/A</v>
      </c>
      <c r="L19" s="57"/>
      <c r="M19" s="191" t="str">
        <f t="shared" si="4"/>
        <v>N/A</v>
      </c>
      <c r="N19" s="160">
        <f t="shared" si="6"/>
        <v>0</v>
      </c>
      <c r="O19" s="160" t="str">
        <f t="shared" si="6"/>
        <v/>
      </c>
      <c r="P19" s="161" t="str">
        <f t="shared" si="6"/>
        <v/>
      </c>
      <c r="R19" s="38" t="str">
        <f t="shared" si="5"/>
        <v/>
      </c>
      <c r="S19" s="141" t="str">
        <f>IF(AND(K19="",ΠΕΡΙΦΕΡΕΙΑ!B3&lt;&gt;"Καθόλου"),T5,"")</f>
        <v/>
      </c>
    </row>
    <row r="20" spans="1:22" ht="16.5" customHeight="1" x14ac:dyDescent="0.25">
      <c r="A20" s="27" t="str">
        <f t="shared" si="0"/>
        <v>F06</v>
      </c>
      <c r="B20" s="165" t="str">
        <f>ΓΕΝΙΚΑ!$C$4</f>
        <v>OTE</v>
      </c>
      <c r="C20" s="146" t="str">
        <f>IF(R20="",IF(ΓΕΝΙΚΑ!$B$21="ΝΑΙ",14668,""),"")</f>
        <v/>
      </c>
      <c r="D20" s="147" t="str">
        <f>IF(ΓΕΝΙΚΑ!$B$21="ΝΑΙ","Π. ΒΟΡΕΙΟΥ ΑΙΓΑΙΟΥ","")</f>
        <v/>
      </c>
      <c r="E20" s="8" t="s">
        <v>402</v>
      </c>
      <c r="F20" s="8">
        <v>95</v>
      </c>
      <c r="G20" s="54"/>
      <c r="H20" s="106" t="str">
        <f t="shared" si="1"/>
        <v>N/A</v>
      </c>
      <c r="I20" s="54"/>
      <c r="J20" s="71" t="str">
        <f t="shared" si="2"/>
        <v>N/A</v>
      </c>
      <c r="K20" s="30" t="str">
        <f t="shared" si="3"/>
        <v>N/A</v>
      </c>
      <c r="L20" s="57"/>
      <c r="M20" s="191" t="str">
        <f t="shared" si="4"/>
        <v>N/A</v>
      </c>
      <c r="N20" s="160">
        <f t="shared" si="6"/>
        <v>0</v>
      </c>
      <c r="O20" s="160" t="str">
        <f t="shared" si="6"/>
        <v/>
      </c>
      <c r="P20" s="161" t="str">
        <f t="shared" si="6"/>
        <v/>
      </c>
      <c r="R20" s="38" t="str">
        <f t="shared" si="5"/>
        <v/>
      </c>
      <c r="S20" s="141" t="str">
        <f>IF(AND(K20="",ΠΕΡΙΦΕΡΕΙΑ!B4&lt;&gt;"Καθόλου"),T6,"")</f>
        <v/>
      </c>
    </row>
    <row r="21" spans="1:22" ht="16.5" customHeight="1" x14ac:dyDescent="0.25">
      <c r="A21" s="27" t="str">
        <f t="shared" si="0"/>
        <v>F06</v>
      </c>
      <c r="B21" s="165" t="str">
        <f>ΓΕΝΙΚΑ!$C$4</f>
        <v>OTE</v>
      </c>
      <c r="C21" s="31" t="str">
        <f>IF(R21="",IF(ΓΕΝΙΚΑ!$B$21="ΝΑΙ",14670,""),"")</f>
        <v/>
      </c>
      <c r="D21" s="148" t="str">
        <f>IF(ΓΕΝΙΚΑ!$B$21="ΝΑΙ","Π. ΔΥΤΙΚΗΣ ΕΛΛΑΔΑΣ","")</f>
        <v/>
      </c>
      <c r="E21" s="8" t="s">
        <v>403</v>
      </c>
      <c r="F21" s="8">
        <v>95</v>
      </c>
      <c r="G21" s="54"/>
      <c r="H21" s="106" t="str">
        <f t="shared" si="1"/>
        <v>N/A</v>
      </c>
      <c r="I21" s="54"/>
      <c r="J21" s="71" t="str">
        <f t="shared" si="2"/>
        <v>N/A</v>
      </c>
      <c r="K21" s="30" t="str">
        <f t="shared" si="3"/>
        <v>N/A</v>
      </c>
      <c r="L21" s="57"/>
      <c r="M21" s="191" t="str">
        <f t="shared" si="4"/>
        <v>N/A</v>
      </c>
      <c r="N21" s="160">
        <f t="shared" si="6"/>
        <v>0</v>
      </c>
      <c r="O21" s="160" t="str">
        <f t="shared" si="6"/>
        <v/>
      </c>
      <c r="P21" s="161" t="str">
        <f t="shared" si="6"/>
        <v/>
      </c>
      <c r="R21" s="38" t="str">
        <f t="shared" si="5"/>
        <v/>
      </c>
      <c r="S21" s="141" t="str">
        <f>IF(AND(K21="",ΠΕΡΙΦΕΡΕΙΑ!B5&lt;&gt;"Καθόλου"),T7,"")</f>
        <v/>
      </c>
    </row>
    <row r="22" spans="1:22" ht="16.5" customHeight="1" x14ac:dyDescent="0.25">
      <c r="A22" s="27" t="str">
        <f t="shared" si="0"/>
        <v>F06</v>
      </c>
      <c r="B22" s="165" t="str">
        <f>ΓΕΝΙΚΑ!$C$4</f>
        <v>OTE</v>
      </c>
      <c r="C22" s="146" t="str">
        <f>IF(R22="",IF(ΓΕΝΙΚΑ!$B$21="ΝΑΙ",14672,""),"")</f>
        <v/>
      </c>
      <c r="D22" s="147" t="str">
        <f>IF(ΓΕΝΙΚΑ!$B$21="ΝΑΙ","Π. ΔΥΤΙΚΗΣ ΜΑΚΕΔΟΝΙΑΣ","")</f>
        <v/>
      </c>
      <c r="E22" s="8" t="s">
        <v>404</v>
      </c>
      <c r="F22" s="8">
        <v>95</v>
      </c>
      <c r="G22" s="54"/>
      <c r="H22" s="106" t="str">
        <f t="shared" si="1"/>
        <v>N/A</v>
      </c>
      <c r="I22" s="54"/>
      <c r="J22" s="71" t="str">
        <f t="shared" si="2"/>
        <v>N/A</v>
      </c>
      <c r="K22" s="30" t="str">
        <f t="shared" si="3"/>
        <v>N/A</v>
      </c>
      <c r="L22" s="57"/>
      <c r="M22" s="191" t="str">
        <f t="shared" si="4"/>
        <v>N/A</v>
      </c>
      <c r="N22" s="160">
        <f t="shared" si="6"/>
        <v>0</v>
      </c>
      <c r="O22" s="160" t="str">
        <f t="shared" si="6"/>
        <v/>
      </c>
      <c r="P22" s="161" t="str">
        <f t="shared" si="6"/>
        <v/>
      </c>
      <c r="R22" s="38" t="str">
        <f t="shared" si="5"/>
        <v/>
      </c>
      <c r="S22" s="141" t="str">
        <f>IF(AND(K22="",ΠΕΡΙΦΕΡΕΙΑ!B6&lt;&gt;"Καθόλου"),T8,"")</f>
        <v/>
      </c>
    </row>
    <row r="23" spans="1:22" ht="16.5" customHeight="1" x14ac:dyDescent="0.25">
      <c r="A23" s="27" t="str">
        <f t="shared" si="0"/>
        <v>F06</v>
      </c>
      <c r="B23" s="165" t="str">
        <f>ΓΕΝΙΚΑ!$C$4</f>
        <v>OTE</v>
      </c>
      <c r="C23" s="31" t="str">
        <f>IF(R23="",IF(ΓΕΝΙΚΑ!$B$21="ΝΑΙ",14674,""),"")</f>
        <v/>
      </c>
      <c r="D23" s="148" t="str">
        <f>IF(ΓΕΝΙΚΑ!$B$21="ΝΑΙ","Π. ΗΠΕΙΡΟΥ","")</f>
        <v/>
      </c>
      <c r="E23" s="8" t="s">
        <v>405</v>
      </c>
      <c r="F23" s="8">
        <v>95</v>
      </c>
      <c r="G23" s="54"/>
      <c r="H23" s="106" t="str">
        <f t="shared" si="1"/>
        <v>N/A</v>
      </c>
      <c r="I23" s="54"/>
      <c r="J23" s="71" t="str">
        <f t="shared" si="2"/>
        <v>N/A</v>
      </c>
      <c r="K23" s="30" t="str">
        <f t="shared" si="3"/>
        <v>N/A</v>
      </c>
      <c r="L23" s="57"/>
      <c r="M23" s="191" t="str">
        <f t="shared" si="4"/>
        <v>N/A</v>
      </c>
      <c r="N23" s="160">
        <f t="shared" si="6"/>
        <v>0</v>
      </c>
      <c r="O23" s="160" t="str">
        <f t="shared" si="6"/>
        <v/>
      </c>
      <c r="P23" s="161" t="str">
        <f t="shared" si="6"/>
        <v/>
      </c>
      <c r="R23" s="38" t="str">
        <f t="shared" si="5"/>
        <v/>
      </c>
      <c r="S23" s="141" t="str">
        <f>IF(AND(K23="",ΠΕΡΙΦΕΡΕΙΑ!B7&lt;&gt;"Καθόλου"),T9,"")</f>
        <v/>
      </c>
    </row>
    <row r="24" spans="1:22" ht="16.5" customHeight="1" x14ac:dyDescent="0.25">
      <c r="A24" s="27" t="str">
        <f t="shared" si="0"/>
        <v>F06</v>
      </c>
      <c r="B24" s="165" t="str">
        <f>ΓΕΝΙΚΑ!$C$4</f>
        <v>OTE</v>
      </c>
      <c r="C24" s="146" t="str">
        <f>IF(R24="",IF(ΓΕΝΙΚΑ!$B$21="ΝΑΙ",14676,""),"")</f>
        <v/>
      </c>
      <c r="D24" s="147" t="str">
        <f>IF(ΓΕΝΙΚΑ!$B$21="ΝΑΙ","Π. ΘΕΣΣΑΛΙΑΣ","")</f>
        <v/>
      </c>
      <c r="E24" s="8" t="s">
        <v>406</v>
      </c>
      <c r="F24" s="8">
        <v>95</v>
      </c>
      <c r="G24" s="54"/>
      <c r="H24" s="106" t="str">
        <f t="shared" si="1"/>
        <v>N/A</v>
      </c>
      <c r="I24" s="54"/>
      <c r="J24" s="71" t="str">
        <f t="shared" si="2"/>
        <v>N/A</v>
      </c>
      <c r="K24" s="30" t="str">
        <f t="shared" si="3"/>
        <v>N/A</v>
      </c>
      <c r="L24" s="57"/>
      <c r="M24" s="191" t="str">
        <f t="shared" si="4"/>
        <v>N/A</v>
      </c>
      <c r="N24" s="160">
        <f t="shared" si="6"/>
        <v>0</v>
      </c>
      <c r="O24" s="160" t="str">
        <f t="shared" si="6"/>
        <v/>
      </c>
      <c r="P24" s="161" t="str">
        <f t="shared" si="6"/>
        <v/>
      </c>
      <c r="R24" s="38" t="str">
        <f t="shared" si="5"/>
        <v/>
      </c>
      <c r="S24" s="141" t="str">
        <f>IF(AND(K24="",ΠΕΡΙΦΕΡΕΙΑ!B8&lt;&gt;"Καθόλου"),T10,"")</f>
        <v/>
      </c>
    </row>
    <row r="25" spans="1:22" ht="16.5" customHeight="1" x14ac:dyDescent="0.25">
      <c r="A25" s="27" t="str">
        <f t="shared" si="0"/>
        <v>F06</v>
      </c>
      <c r="B25" s="165" t="str">
        <f>ΓΕΝΙΚΑ!$C$4</f>
        <v>OTE</v>
      </c>
      <c r="C25" s="31" t="str">
        <f>IF(R25="",IF(ΓΕΝΙΚΑ!$B$21="ΝΑΙ",14678,""),"")</f>
        <v/>
      </c>
      <c r="D25" s="148" t="str">
        <f>IF(ΓΕΝΙΚΑ!$B$21="ΝΑΙ","Π. ΙΟΝΙΩΝ ΝΗΣΩΝ","")</f>
        <v/>
      </c>
      <c r="E25" s="8" t="s">
        <v>407</v>
      </c>
      <c r="F25" s="8">
        <v>95</v>
      </c>
      <c r="G25" s="54"/>
      <c r="H25" s="106" t="str">
        <f t="shared" si="1"/>
        <v>N/A</v>
      </c>
      <c r="I25" s="54"/>
      <c r="J25" s="71" t="str">
        <f t="shared" si="2"/>
        <v>N/A</v>
      </c>
      <c r="K25" s="30" t="str">
        <f t="shared" si="3"/>
        <v>N/A</v>
      </c>
      <c r="L25" s="57"/>
      <c r="M25" s="191" t="str">
        <f t="shared" si="4"/>
        <v>N/A</v>
      </c>
      <c r="N25" s="160">
        <f t="shared" si="6"/>
        <v>0</v>
      </c>
      <c r="O25" s="160" t="str">
        <f t="shared" si="6"/>
        <v/>
      </c>
      <c r="P25" s="161" t="str">
        <f t="shared" si="6"/>
        <v/>
      </c>
      <c r="R25" s="38" t="str">
        <f t="shared" si="5"/>
        <v/>
      </c>
      <c r="S25" s="141" t="str">
        <f>IF(AND(K25="",ΠΕΡΙΦΕΡΕΙΑ!B9&lt;&gt;"Καθόλου"),T11,"")</f>
        <v/>
      </c>
    </row>
    <row r="26" spans="1:22" ht="16.5" customHeight="1" x14ac:dyDescent="0.25">
      <c r="A26" s="27" t="str">
        <f t="shared" si="0"/>
        <v>F06</v>
      </c>
      <c r="B26" s="165" t="str">
        <f>ΓΕΝΙΚΑ!$C$4</f>
        <v>OTE</v>
      </c>
      <c r="C26" s="146" t="str">
        <f>IF(R26="",IF(ΓΕΝΙΚΑ!$B$21="ΝΑΙ",14680,""),"")</f>
        <v/>
      </c>
      <c r="D26" s="147" t="str">
        <f>IF(ΓΕΝΙΚΑ!$B$21="ΝΑΙ","Π. ΚΕΝΤΡΙΚΗΣ ΜΑΚΕΔΟΝΙΑΣ","")</f>
        <v/>
      </c>
      <c r="E26" s="8" t="s">
        <v>408</v>
      </c>
      <c r="F26" s="8">
        <v>95</v>
      </c>
      <c r="G26" s="54"/>
      <c r="H26" s="106" t="str">
        <f t="shared" si="1"/>
        <v>N/A</v>
      </c>
      <c r="I26" s="54"/>
      <c r="J26" s="71" t="str">
        <f t="shared" si="2"/>
        <v>N/A</v>
      </c>
      <c r="K26" s="30" t="str">
        <f t="shared" si="3"/>
        <v>N/A</v>
      </c>
      <c r="L26" s="57"/>
      <c r="M26" s="191" t="str">
        <f t="shared" si="4"/>
        <v>N/A</v>
      </c>
      <c r="N26" s="160">
        <f t="shared" si="6"/>
        <v>0</v>
      </c>
      <c r="O26" s="160" t="str">
        <f t="shared" si="6"/>
        <v/>
      </c>
      <c r="P26" s="161" t="str">
        <f t="shared" si="6"/>
        <v/>
      </c>
      <c r="R26" s="38" t="str">
        <f t="shared" si="5"/>
        <v/>
      </c>
      <c r="S26" s="141" t="str">
        <f>IF(AND(K26="",ΠΕΡΙΦΕΡΕΙΑ!B10&lt;&gt;"Καθόλου"),T12,"")</f>
        <v/>
      </c>
    </row>
    <row r="27" spans="1:22" ht="16.5" customHeight="1" x14ac:dyDescent="0.25">
      <c r="A27" s="27" t="str">
        <f t="shared" si="0"/>
        <v>F06</v>
      </c>
      <c r="B27" s="165" t="str">
        <f>ΓΕΝΙΚΑ!$C$4</f>
        <v>OTE</v>
      </c>
      <c r="C27" s="31" t="str">
        <f>IF(R27="",IF(ΓΕΝΙΚΑ!$B$21="ΝΑΙ",14682,""),"")</f>
        <v/>
      </c>
      <c r="D27" s="148" t="str">
        <f>IF(ΓΕΝΙΚΑ!$B$21="ΝΑΙ","Π. ΚΡΗΤΗΣ","")</f>
        <v/>
      </c>
      <c r="E27" s="8" t="s">
        <v>409</v>
      </c>
      <c r="F27" s="8">
        <v>95</v>
      </c>
      <c r="G27" s="54"/>
      <c r="H27" s="106" t="str">
        <f t="shared" si="1"/>
        <v>N/A</v>
      </c>
      <c r="I27" s="54"/>
      <c r="J27" s="71" t="str">
        <f t="shared" si="2"/>
        <v>N/A</v>
      </c>
      <c r="K27" s="30" t="str">
        <f t="shared" si="3"/>
        <v>N/A</v>
      </c>
      <c r="L27" s="57"/>
      <c r="M27" s="191" t="str">
        <f t="shared" si="4"/>
        <v>N/A</v>
      </c>
      <c r="N27" s="160">
        <f t="shared" si="6"/>
        <v>0</v>
      </c>
      <c r="O27" s="160" t="str">
        <f t="shared" si="6"/>
        <v/>
      </c>
      <c r="P27" s="161" t="str">
        <f t="shared" si="6"/>
        <v/>
      </c>
      <c r="R27" s="38" t="str">
        <f t="shared" si="5"/>
        <v/>
      </c>
      <c r="S27" s="141" t="str">
        <f>IF(AND(K27="",ΠΕΡΙΦΕΡΕΙΑ!B11&lt;&gt;"Καθόλου"),T13,"")</f>
        <v/>
      </c>
    </row>
    <row r="28" spans="1:22" ht="16.5" customHeight="1" x14ac:dyDescent="0.25">
      <c r="A28" s="27" t="str">
        <f t="shared" si="0"/>
        <v>F06</v>
      </c>
      <c r="B28" s="165" t="str">
        <f>ΓΕΝΙΚΑ!$C$4</f>
        <v>OTE</v>
      </c>
      <c r="C28" s="146" t="str">
        <f>IF(R28="",IF(ΓΕΝΙΚΑ!$B$21="ΝΑΙ",14684,""),"")</f>
        <v/>
      </c>
      <c r="D28" s="147" t="str">
        <f>IF(ΓΕΝΙΚΑ!$B$21="ΝΑΙ","Π. ΝΟΤΙΟΥ ΑΙΓΑΙΟΥ","")</f>
        <v/>
      </c>
      <c r="E28" s="8" t="s">
        <v>410</v>
      </c>
      <c r="F28" s="8">
        <v>95</v>
      </c>
      <c r="G28" s="54"/>
      <c r="H28" s="106" t="str">
        <f t="shared" si="1"/>
        <v>N/A</v>
      </c>
      <c r="I28" s="54"/>
      <c r="J28" s="71" t="str">
        <f t="shared" si="2"/>
        <v>N/A</v>
      </c>
      <c r="K28" s="30" t="str">
        <f t="shared" si="3"/>
        <v>N/A</v>
      </c>
      <c r="L28" s="57"/>
      <c r="M28" s="191" t="str">
        <f t="shared" si="4"/>
        <v>N/A</v>
      </c>
      <c r="N28" s="160">
        <f t="shared" si="6"/>
        <v>0</v>
      </c>
      <c r="O28" s="160" t="str">
        <f t="shared" si="6"/>
        <v/>
      </c>
      <c r="P28" s="161" t="str">
        <f t="shared" si="6"/>
        <v/>
      </c>
      <c r="R28" s="38" t="str">
        <f t="shared" si="5"/>
        <v/>
      </c>
      <c r="S28" s="141" t="str">
        <f>IF(AND(K28="",ΠΕΡΙΦΕΡΕΙΑ!B12&lt;&gt;"Καθόλου"),T14,"")</f>
        <v/>
      </c>
    </row>
    <row r="29" spans="1:22" ht="16.5" customHeight="1" x14ac:dyDescent="0.25">
      <c r="A29" s="27" t="str">
        <f t="shared" si="0"/>
        <v>F06</v>
      </c>
      <c r="B29" s="165" t="str">
        <f>ΓΕΝΙΚΑ!$C$4</f>
        <v>OTE</v>
      </c>
      <c r="C29" s="31" t="str">
        <f>IF(R29="",IF(ΓΕΝΙΚΑ!$B$21="ΝΑΙ",14686,""),"")</f>
        <v/>
      </c>
      <c r="D29" s="148" t="str">
        <f>IF(ΓΕΝΙΚΑ!$B$21="ΝΑΙ","Π. ΠΕΛΟΠΟΝΝΗΣΟΥ","")</f>
        <v/>
      </c>
      <c r="E29" s="8" t="s">
        <v>411</v>
      </c>
      <c r="F29" s="8">
        <v>95</v>
      </c>
      <c r="G29" s="54"/>
      <c r="H29" s="106" t="str">
        <f t="shared" si="1"/>
        <v>N/A</v>
      </c>
      <c r="I29" s="54"/>
      <c r="J29" s="71" t="str">
        <f t="shared" si="2"/>
        <v>N/A</v>
      </c>
      <c r="K29" s="30" t="str">
        <f t="shared" si="3"/>
        <v>N/A</v>
      </c>
      <c r="L29" s="57"/>
      <c r="M29" s="191" t="str">
        <f t="shared" si="4"/>
        <v>N/A</v>
      </c>
      <c r="N29" s="160">
        <f t="shared" si="6"/>
        <v>0</v>
      </c>
      <c r="O29" s="160" t="str">
        <f t="shared" si="6"/>
        <v/>
      </c>
      <c r="P29" s="161" t="str">
        <f t="shared" si="6"/>
        <v/>
      </c>
      <c r="R29" s="38" t="str">
        <f t="shared" si="5"/>
        <v/>
      </c>
      <c r="S29" s="141" t="str">
        <f>IF(AND(K29="",ΠΕΡΙΦΕΡΕΙΑ!B13&lt;&gt;"Καθόλου"),T15,"")</f>
        <v/>
      </c>
    </row>
    <row r="30" spans="1:22" ht="16.5" customHeight="1" thickBot="1" x14ac:dyDescent="0.3">
      <c r="A30" s="28" t="str">
        <f t="shared" si="0"/>
        <v>F06</v>
      </c>
      <c r="B30" s="165" t="str">
        <f>ΓΕΝΙΚΑ!$C$4</f>
        <v>OTE</v>
      </c>
      <c r="C30" s="149" t="str">
        <f>IF(R30="",IF(ΓΕΝΙΚΑ!$B$21="ΝΑΙ",14688,""),"")</f>
        <v/>
      </c>
      <c r="D30" s="150" t="str">
        <f>IF(ΓΕΝΙΚΑ!$B$21="ΝΑΙ","Π. ΣΤΕΡΕΑΣ ΕΛΛΑΔΑΣ","")</f>
        <v/>
      </c>
      <c r="E30" s="7" t="s">
        <v>412</v>
      </c>
      <c r="F30" s="7">
        <v>95</v>
      </c>
      <c r="G30" s="55"/>
      <c r="H30" s="106" t="str">
        <f t="shared" si="1"/>
        <v>N/A</v>
      </c>
      <c r="I30" s="55"/>
      <c r="J30" s="71" t="str">
        <f t="shared" si="2"/>
        <v>N/A</v>
      </c>
      <c r="K30" s="30" t="str">
        <f t="shared" si="3"/>
        <v>N/A</v>
      </c>
      <c r="L30" s="58"/>
      <c r="M30" s="191" t="str">
        <f t="shared" si="4"/>
        <v>N/A</v>
      </c>
      <c r="N30" s="162">
        <f t="shared" si="6"/>
        <v>0</v>
      </c>
      <c r="O30" s="162" t="str">
        <f t="shared" si="6"/>
        <v/>
      </c>
      <c r="P30" s="163" t="str">
        <f t="shared" si="6"/>
        <v/>
      </c>
      <c r="R30" s="38" t="str">
        <f t="shared" si="5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25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25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25">
      <c r="A7" t="s">
        <v>12</v>
      </c>
      <c r="H7" t="s">
        <v>426</v>
      </c>
      <c r="I7" t="s">
        <v>451</v>
      </c>
    </row>
    <row r="8" spans="1:14" x14ac:dyDescent="0.25">
      <c r="A8" t="s">
        <v>13</v>
      </c>
      <c r="H8" t="s">
        <v>873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40cbaec-014b-4836-b3eb-3eb0858b1a39" origin="userSelected"/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5NDBjYmFlYy0wMTRiLTQ4MzYtYjNlYi0zZWIwODU4YjFhMzkiIG9yaWdpbj0idXNlclNlbGVjdGVkIiAvPjxVc2VyTmFtZT5DRU5UUkFMLURPTUFJTlxnY2hhcmFsYWJvcG91bG9zPC9Vc2VyTmFtZT48RGF0ZVRpbWU+MjUvMS8yMDIxIDExOjIxOjUyICYjeDNDMDsmI3gzQkM7PC9EYXRlVGltZT48TGFiZWxTdHJpbmc+VGhpcyBpdGVtIGhhcyBubyBjbGFzc2lmaWNhdGlvbjwvTGFiZWxTdHJpbmc+PC9pdGVtPjwvbGFiZWxIaXN0b3J5Pg==</Value>
</WrappedLabelHistory>
</file>

<file path=customXml/itemProps1.xml><?xml version="1.0" encoding="utf-8"?>
<ds:datastoreItem xmlns:ds="http://schemas.openxmlformats.org/officeDocument/2006/customXml" ds:itemID="{263D4070-8FD2-4370-B9D5-0D625D85216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F756984-AF38-4CB5-B233-BAB220A793BD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</cp:lastModifiedBy>
  <dcterms:created xsi:type="dcterms:W3CDTF">2015-03-10T09:10:24Z</dcterms:created>
  <dcterms:modified xsi:type="dcterms:W3CDTF">2021-02-19T12:23:29Z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3ff47ab9-c17c-4240-98b6-1707ef7b731c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jekWUI+orvSohAmm28AXuesKn9+6jQxx</vt:lpwstr>
  </property>
  <property fmtid="{D5CDD505-2E9C-101B-9397-08002B2CF9AE}" pid="5" name="bjLabelHistoryID">
    <vt:lpwstr>{DF756984-AF38-4CB5-B233-BAB220A793BD}</vt:lpwstr>
  </property>
</Properties>
</file>