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9\F-S1-2019\"/>
    </mc:Choice>
  </mc:AlternateContent>
  <workbookProtection workbookPassword="ECDD" lockStructure="1"/>
  <bookViews>
    <workbookView xWindow="0" yWindow="0" windowWidth="28800" windowHeight="11535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l="1"/>
  <c r="F8" i="14"/>
  <c r="F3" i="14"/>
  <c r="F12" i="14"/>
  <c r="F7" i="14"/>
  <c r="F11" i="14"/>
  <c r="F6" i="14"/>
  <c r="F9" i="14"/>
  <c r="F4" i="14"/>
  <c r="C14" i="6"/>
  <c r="O16" i="16" l="1"/>
  <c r="N16" i="16" s="1"/>
  <c r="C16" i="16" s="1"/>
  <c r="O15" i="16"/>
  <c r="N15" i="16" s="1"/>
  <c r="C15" i="16" s="1"/>
  <c r="O14" i="16"/>
  <c r="N14" i="16" s="1"/>
  <c r="C14" i="16" s="1"/>
  <c r="O13" i="16"/>
  <c r="N13" i="16" s="1"/>
  <c r="C13" i="16" s="1"/>
  <c r="O12" i="16"/>
  <c r="N12" i="16" s="1"/>
  <c r="C12" i="16" s="1"/>
  <c r="O11" i="16"/>
  <c r="O10" i="16"/>
  <c r="N10" i="16" s="1"/>
  <c r="C10" i="16" s="1"/>
  <c r="O9" i="16"/>
  <c r="N9" i="16" s="1"/>
  <c r="C9" i="16" s="1"/>
  <c r="O8" i="16"/>
  <c r="N8" i="16" s="1"/>
  <c r="C8" i="16" s="1"/>
  <c r="O7" i="16"/>
  <c r="N7" i="16" s="1"/>
  <c r="C7" i="16" s="1"/>
  <c r="O6" i="16"/>
  <c r="O5" i="16"/>
  <c r="N5" i="16" s="1"/>
  <c r="C5" i="16" s="1"/>
  <c r="O4" i="16"/>
  <c r="N4" i="16" s="1"/>
  <c r="C4" i="16" s="1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S16" i="17" s="1"/>
  <c r="R16" i="17" s="1"/>
  <c r="C16" i="17" s="1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S8" i="17" s="1"/>
  <c r="R8" i="17" s="1"/>
  <c r="C8" i="17" s="1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 s="1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S7" i="12" s="1"/>
  <c r="R7" i="12" s="1"/>
  <c r="C7" i="12" s="1"/>
  <c r="K8" i="12"/>
  <c r="K9" i="12"/>
  <c r="K10" i="12"/>
  <c r="K11" i="12"/>
  <c r="S11" i="12" s="1"/>
  <c r="R11" i="12" s="1"/>
  <c r="C11" i="12" s="1"/>
  <c r="K12" i="12"/>
  <c r="K13" i="12"/>
  <c r="K14" i="12"/>
  <c r="K15" i="12"/>
  <c r="S15" i="12" s="1"/>
  <c r="R15" i="12" s="1"/>
  <c r="C15" i="12" s="1"/>
  <c r="K16" i="12"/>
  <c r="K17" i="12"/>
  <c r="K18" i="12"/>
  <c r="K19" i="12"/>
  <c r="S19" i="12" s="1"/>
  <c r="R19" i="12" s="1"/>
  <c r="C19" i="12" s="1"/>
  <c r="K20" i="12"/>
  <c r="S20" i="12" s="1"/>
  <c r="R20" i="12" s="1"/>
  <c r="C20" i="12" s="1"/>
  <c r="K21" i="12"/>
  <c r="K22" i="12"/>
  <c r="S22" i="12" s="1"/>
  <c r="R22" i="12" s="1"/>
  <c r="C22" i="12" s="1"/>
  <c r="K23" i="12"/>
  <c r="S23" i="12" s="1"/>
  <c r="R23" i="12" s="1"/>
  <c r="C23" i="12" s="1"/>
  <c r="K24" i="12"/>
  <c r="S24" i="12" s="1"/>
  <c r="R24" i="12" s="1"/>
  <c r="C24" i="12" s="1"/>
  <c r="K25" i="12"/>
  <c r="K26" i="12"/>
  <c r="S26" i="12" s="1"/>
  <c r="R26" i="12" s="1"/>
  <c r="C26" i="12" s="1"/>
  <c r="K27" i="12"/>
  <c r="S13" i="12" s="1"/>
  <c r="R13" i="12" s="1"/>
  <c r="C13" i="12" s="1"/>
  <c r="K28" i="12"/>
  <c r="S28" i="12" s="1"/>
  <c r="R28" i="12" s="1"/>
  <c r="C28" i="12" s="1"/>
  <c r="K29" i="12"/>
  <c r="K30" i="12"/>
  <c r="S30" i="12" s="1"/>
  <c r="R30" i="12" s="1"/>
  <c r="C30" i="12" s="1"/>
  <c r="K3" i="12"/>
  <c r="S3" i="12" s="1"/>
  <c r="R3" i="12" s="1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K5" i="15" s="1"/>
  <c r="J5" i="15" s="1"/>
  <c r="C5" i="15" s="1"/>
  <c r="L6" i="15"/>
  <c r="K6" i="15" s="1"/>
  <c r="J6" i="15" s="1"/>
  <c r="C6" i="15" s="1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J3" i="15" s="1"/>
  <c r="C3" i="15" s="1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25" i="17" s="1"/>
  <c r="N11" i="16"/>
  <c r="C11" i="16" s="1"/>
  <c r="N6" i="16"/>
  <c r="C6" i="16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P6" i="9"/>
  <c r="O6" i="9" s="1"/>
  <c r="B3" i="9"/>
  <c r="B4" i="9"/>
  <c r="B5" i="9"/>
  <c r="B6" i="9"/>
  <c r="J4" i="9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29" i="12"/>
  <c r="R29" i="12" s="1"/>
  <c r="C29" i="12" s="1"/>
  <c r="S25" i="12"/>
  <c r="R25" i="12" s="1"/>
  <c r="C25" i="12" s="1"/>
  <c r="S21" i="12"/>
  <c r="R21" i="12" s="1"/>
  <c r="C21" i="12" s="1"/>
  <c r="S18" i="12"/>
  <c r="R18" i="12" s="1"/>
  <c r="C18" i="12" s="1"/>
  <c r="S16" i="12"/>
  <c r="R16" i="12" s="1"/>
  <c r="C16" i="12" s="1"/>
  <c r="S8" i="12"/>
  <c r="R8" i="12" s="1"/>
  <c r="C8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17" i="12"/>
  <c r="R17" i="12"/>
  <c r="C17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P5" i="9" l="1"/>
  <c r="O5" i="9" s="1"/>
  <c r="D15" i="3"/>
  <c r="S4" i="12"/>
  <c r="R4" i="12" s="1"/>
  <c r="C4" i="12" s="1"/>
  <c r="S6" i="12"/>
  <c r="R6" i="12" s="1"/>
  <c r="C6" i="12" s="1"/>
  <c r="S12" i="12"/>
  <c r="R12" i="12" s="1"/>
  <c r="C12" i="12" s="1"/>
  <c r="S9" i="12"/>
  <c r="R9" i="12" s="1"/>
  <c r="C9" i="12" s="1"/>
  <c r="S27" i="12"/>
  <c r="R27" i="12" s="1"/>
  <c r="C27" i="12" s="1"/>
  <c r="S5" i="12"/>
  <c r="R5" i="12" s="1"/>
  <c r="C5" i="12" s="1"/>
  <c r="S5" i="17"/>
  <c r="R5" i="17" s="1"/>
  <c r="C5" i="17" s="1"/>
  <c r="S6" i="17"/>
  <c r="R6" i="17" s="1"/>
  <c r="C6" i="17" s="1"/>
  <c r="S11" i="17"/>
  <c r="R11" i="17" s="1"/>
  <c r="C11" i="17" s="1"/>
  <c r="S15" i="17"/>
  <c r="R15" i="17" s="1"/>
  <c r="C15" i="17" s="1"/>
  <c r="P4" i="9"/>
  <c r="O4" i="9" s="1"/>
  <c r="M8" i="14"/>
  <c r="L8" i="14" s="1"/>
  <c r="S4" i="17"/>
  <c r="R4" i="17" s="1"/>
  <c r="C4" i="17" s="1"/>
  <c r="S9" i="17"/>
  <c r="R9" i="17" s="1"/>
  <c r="C9" i="17" s="1"/>
  <c r="S10" i="17"/>
  <c r="R10" i="17" s="1"/>
  <c r="C10" i="17" s="1"/>
  <c r="S14" i="17"/>
  <c r="R14" i="17" s="1"/>
  <c r="C14" i="17" s="1"/>
  <c r="S10" i="12"/>
  <c r="R10" i="12" s="1"/>
  <c r="C10" i="12" s="1"/>
  <c r="S14" i="12"/>
  <c r="R14" i="12" s="1"/>
  <c r="C14" i="12" s="1"/>
  <c r="C18" i="6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I325" i="4"/>
  <c r="L325" i="4" s="1"/>
  <c r="N325" i="4" s="1"/>
  <c r="I135" i="4"/>
  <c r="L135" i="4" s="1"/>
  <c r="N135" i="4" s="1"/>
  <c r="I274" i="4"/>
  <c r="L274" i="4" s="1"/>
  <c r="N274" i="4" s="1"/>
  <c r="I54" i="4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N277" i="4" s="1"/>
  <c r="I216" i="4"/>
  <c r="I200" i="4"/>
  <c r="I95" i="4"/>
  <c r="I44" i="4"/>
  <c r="I113" i="4"/>
  <c r="I169" i="4"/>
  <c r="I221" i="4"/>
  <c r="I21" i="4"/>
  <c r="I73" i="4"/>
  <c r="I134" i="4"/>
  <c r="I198" i="4"/>
  <c r="I250" i="4"/>
  <c r="K250" i="4" s="1"/>
  <c r="I42" i="4"/>
  <c r="I111" i="4"/>
  <c r="I167" i="4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I110" i="4"/>
  <c r="I137" i="4"/>
  <c r="I186" i="4"/>
  <c r="I281" i="4"/>
  <c r="I280" i="4"/>
  <c r="I128" i="4"/>
  <c r="I239" i="4"/>
  <c r="I22" i="4"/>
  <c r="I41" i="4"/>
  <c r="K41" i="4" s="1"/>
  <c r="I76" i="4"/>
  <c r="I142" i="4"/>
  <c r="L142" i="4" s="1"/>
  <c r="K325" i="4"/>
  <c r="J325" i="4" s="1"/>
  <c r="K274" i="4"/>
  <c r="J274" i="4" s="1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K74" i="4"/>
  <c r="L74" i="4"/>
  <c r="K166" i="4"/>
  <c r="L166" i="4"/>
  <c r="L253" i="4"/>
  <c r="L76" i="4"/>
  <c r="K76" i="4"/>
  <c r="K54" i="4"/>
  <c r="L54" i="4"/>
  <c r="K230" i="4"/>
  <c r="K186" i="4"/>
  <c r="L186" i="4"/>
  <c r="K142" i="4"/>
  <c r="L143" i="4"/>
  <c r="K167" i="4"/>
  <c r="L167" i="4"/>
  <c r="L73" i="4"/>
  <c r="K73" i="4"/>
  <c r="L169" i="4"/>
  <c r="K169" i="4"/>
  <c r="L250" i="4"/>
  <c r="K277" i="4"/>
  <c r="J277" i="4" s="1"/>
  <c r="C16" i="6"/>
  <c r="I102" i="4"/>
  <c r="I53" i="4"/>
  <c r="I6" i="4"/>
  <c r="I233" i="4"/>
  <c r="I189" i="4"/>
  <c r="I145" i="4"/>
  <c r="I105" i="4"/>
  <c r="I56" i="4"/>
  <c r="C4" i="15"/>
  <c r="C17" i="6"/>
  <c r="L41" i="4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K241" i="4"/>
  <c r="L241" i="4"/>
  <c r="E15" i="3"/>
  <c r="C3" i="12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C21" i="6" l="1"/>
  <c r="C19" i="6"/>
  <c r="L8" i="4"/>
  <c r="K4" i="4"/>
  <c r="L187" i="4"/>
  <c r="K2" i="4"/>
  <c r="K103" i="4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N204" i="4" s="1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N314" i="4" s="1"/>
  <c r="K280" i="4"/>
  <c r="L280" i="4"/>
  <c r="L110" i="4"/>
  <c r="N110" i="4" s="1"/>
  <c r="K110" i="4"/>
  <c r="K320" i="4"/>
  <c r="L320" i="4"/>
  <c r="L317" i="4"/>
  <c r="K317" i="4"/>
  <c r="L100" i="4"/>
  <c r="N100" i="4" s="1"/>
  <c r="K100" i="4"/>
  <c r="L306" i="4"/>
  <c r="K306" i="4"/>
  <c r="K175" i="4"/>
  <c r="L175" i="4"/>
  <c r="L206" i="4"/>
  <c r="K206" i="4"/>
  <c r="K71" i="4"/>
  <c r="L71" i="4"/>
  <c r="L300" i="4"/>
  <c r="K300" i="4"/>
  <c r="L208" i="4"/>
  <c r="N208" i="4" s="1"/>
  <c r="K208" i="4"/>
  <c r="L27" i="4"/>
  <c r="K27" i="4"/>
  <c r="K42" i="4"/>
  <c r="L42" i="4"/>
  <c r="K113" i="4"/>
  <c r="L113" i="4"/>
  <c r="L216" i="4"/>
  <c r="N216" i="4" s="1"/>
  <c r="K216" i="4"/>
  <c r="K196" i="4"/>
  <c r="L196" i="4"/>
  <c r="L326" i="4"/>
  <c r="K326" i="4"/>
  <c r="L207" i="4"/>
  <c r="K207" i="4"/>
  <c r="L238" i="4"/>
  <c r="N238" i="4" s="1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69" i="4"/>
  <c r="N187" i="4"/>
  <c r="J187" i="4"/>
  <c r="N143" i="4"/>
  <c r="J143" i="4"/>
  <c r="N186" i="4"/>
  <c r="J186" i="4"/>
  <c r="N54" i="4"/>
  <c r="J54" i="4"/>
  <c r="N103" i="4"/>
  <c r="J103" i="4"/>
  <c r="N166" i="4"/>
  <c r="J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230" i="4"/>
  <c r="J230" i="4"/>
  <c r="N2" i="4"/>
  <c r="J2" i="4"/>
  <c r="N4" i="4"/>
  <c r="J4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J8" i="4"/>
  <c r="N8" i="4"/>
  <c r="N76" i="4"/>
  <c r="J76" i="4"/>
  <c r="J314" i="4" l="1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H10" i="5"/>
  <c r="H11" i="5"/>
  <c r="H27" i="5"/>
  <c r="H43" i="5"/>
  <c r="H59" i="5"/>
  <c r="H75" i="5"/>
  <c r="H91" i="5"/>
  <c r="H107" i="5"/>
  <c r="H123" i="5"/>
  <c r="H139" i="5"/>
  <c r="H155" i="5"/>
  <c r="H171" i="5"/>
  <c r="H187" i="5"/>
  <c r="H203" i="5"/>
  <c r="H219" i="5"/>
  <c r="H235" i="5"/>
  <c r="H251" i="5"/>
  <c r="H267" i="5"/>
  <c r="H283" i="5"/>
  <c r="H299" i="5"/>
  <c r="H315" i="5"/>
  <c r="H12" i="5"/>
  <c r="H28" i="5"/>
  <c r="H44" i="5"/>
  <c r="H60" i="5"/>
  <c r="H76" i="5"/>
  <c r="H92" i="5"/>
  <c r="H108" i="5"/>
  <c r="H124" i="5"/>
  <c r="H140" i="5"/>
  <c r="H156" i="5"/>
  <c r="H172" i="5"/>
  <c r="H188" i="5"/>
  <c r="H204" i="5"/>
  <c r="H220" i="5"/>
  <c r="H236" i="5"/>
  <c r="H252" i="5"/>
  <c r="H268" i="5"/>
  <c r="H284" i="5"/>
  <c r="H300" i="5"/>
  <c r="H316" i="5"/>
  <c r="H13" i="5"/>
  <c r="H29" i="5"/>
  <c r="H45" i="5"/>
  <c r="H61" i="5"/>
  <c r="H77" i="5"/>
  <c r="H93" i="5"/>
  <c r="H109" i="5"/>
  <c r="H125" i="5"/>
  <c r="H141" i="5"/>
  <c r="H157" i="5"/>
  <c r="H173" i="5"/>
  <c r="H189" i="5"/>
  <c r="H205" i="5"/>
  <c r="H221" i="5"/>
  <c r="H237" i="5"/>
  <c r="H253" i="5"/>
  <c r="H269" i="5"/>
  <c r="H285" i="5"/>
  <c r="H301" i="5"/>
  <c r="H317" i="5"/>
  <c r="H2" i="5"/>
  <c r="H26" i="5"/>
  <c r="H42" i="5"/>
  <c r="H58" i="5"/>
  <c r="H74" i="5"/>
  <c r="H90" i="5"/>
  <c r="H106" i="5"/>
  <c r="H122" i="5"/>
  <c r="H138" i="5"/>
  <c r="H154" i="5"/>
  <c r="H170" i="5"/>
  <c r="H186" i="5"/>
  <c r="H202" i="5"/>
  <c r="H218" i="5"/>
  <c r="H234" i="5"/>
  <c r="H250" i="5"/>
  <c r="H266" i="5"/>
  <c r="H282" i="5"/>
  <c r="H298" i="5"/>
  <c r="H314" i="5"/>
  <c r="H18" i="5"/>
  <c r="H15" i="5"/>
  <c r="H31" i="5"/>
  <c r="H47" i="5"/>
  <c r="H63" i="5"/>
  <c r="H79" i="5"/>
  <c r="H95" i="5"/>
  <c r="H111" i="5"/>
  <c r="H127" i="5"/>
  <c r="H143" i="5"/>
  <c r="H159" i="5"/>
  <c r="H175" i="5"/>
  <c r="H191" i="5"/>
  <c r="H207" i="5"/>
  <c r="H223" i="5"/>
  <c r="H239" i="5"/>
  <c r="H255" i="5"/>
  <c r="H271" i="5"/>
  <c r="H287" i="5"/>
  <c r="H303" i="5"/>
  <c r="H319" i="5"/>
  <c r="H16" i="5"/>
  <c r="H32" i="5"/>
  <c r="H48" i="5"/>
  <c r="H64" i="5"/>
  <c r="H80" i="5"/>
  <c r="H96" i="5"/>
  <c r="H112" i="5"/>
  <c r="H128" i="5"/>
  <c r="H144" i="5"/>
  <c r="H160" i="5"/>
  <c r="H176" i="5"/>
  <c r="H192" i="5"/>
  <c r="H208" i="5"/>
  <c r="H224" i="5"/>
  <c r="H240" i="5"/>
  <c r="H256" i="5"/>
  <c r="H272" i="5"/>
  <c r="H288" i="5"/>
  <c r="H304" i="5"/>
  <c r="H320" i="5"/>
  <c r="H17" i="5"/>
  <c r="H33" i="5"/>
  <c r="H49" i="5"/>
  <c r="H65" i="5"/>
  <c r="H81" i="5"/>
  <c r="H97" i="5"/>
  <c r="H113" i="5"/>
  <c r="H129" i="5"/>
  <c r="H145" i="5"/>
  <c r="H161" i="5"/>
  <c r="H177" i="5"/>
  <c r="H193" i="5"/>
  <c r="H209" i="5"/>
  <c r="H225" i="5"/>
  <c r="H241" i="5"/>
  <c r="H257" i="5"/>
  <c r="H273" i="5"/>
  <c r="H289" i="5"/>
  <c r="H305" i="5"/>
  <c r="H321" i="5"/>
  <c r="H6" i="5"/>
  <c r="H30" i="5"/>
  <c r="H46" i="5"/>
  <c r="H62" i="5"/>
  <c r="H78" i="5"/>
  <c r="H94" i="5"/>
  <c r="H110" i="5"/>
  <c r="H126" i="5"/>
  <c r="H142" i="5"/>
  <c r="H158" i="5"/>
  <c r="H174" i="5"/>
  <c r="H190" i="5"/>
  <c r="H206" i="5"/>
  <c r="H222" i="5"/>
  <c r="H238" i="5"/>
  <c r="H254" i="5"/>
  <c r="H270" i="5"/>
  <c r="H286" i="5"/>
  <c r="H302" i="5"/>
  <c r="H318" i="5"/>
  <c r="H3" i="5"/>
  <c r="H19" i="5"/>
  <c r="H35" i="5"/>
  <c r="H51" i="5"/>
  <c r="H67" i="5"/>
  <c r="H83" i="5"/>
  <c r="H99" i="5"/>
  <c r="H115" i="5"/>
  <c r="H131" i="5"/>
  <c r="H147" i="5"/>
  <c r="H163" i="5"/>
  <c r="H179" i="5"/>
  <c r="H195" i="5"/>
  <c r="H211" i="5"/>
  <c r="H227" i="5"/>
  <c r="H243" i="5"/>
  <c r="H259" i="5"/>
  <c r="H275" i="5"/>
  <c r="H291" i="5"/>
  <c r="H307" i="5"/>
  <c r="H323" i="5"/>
  <c r="H20" i="5"/>
  <c r="H36" i="5"/>
  <c r="H52" i="5"/>
  <c r="H68" i="5"/>
  <c r="H84" i="5"/>
  <c r="H100" i="5"/>
  <c r="H116" i="5"/>
  <c r="H132" i="5"/>
  <c r="H148" i="5"/>
  <c r="H164" i="5"/>
  <c r="H180" i="5"/>
  <c r="H196" i="5"/>
  <c r="H212" i="5"/>
  <c r="H228" i="5"/>
  <c r="H244" i="5"/>
  <c r="H260" i="5"/>
  <c r="H276" i="5"/>
  <c r="H292" i="5"/>
  <c r="H308" i="5"/>
  <c r="H324" i="5"/>
  <c r="H21" i="5"/>
  <c r="H37" i="5"/>
  <c r="H53" i="5"/>
  <c r="H69" i="5"/>
  <c r="H85" i="5"/>
  <c r="H101" i="5"/>
  <c r="H117" i="5"/>
  <c r="H133" i="5"/>
  <c r="H149" i="5"/>
  <c r="H165" i="5"/>
  <c r="H181" i="5"/>
  <c r="H197" i="5"/>
  <c r="H213" i="5"/>
  <c r="H229" i="5"/>
  <c r="H245" i="5"/>
  <c r="H261" i="5"/>
  <c r="H277" i="5"/>
  <c r="H293" i="5"/>
  <c r="H309" i="5"/>
  <c r="H325" i="5"/>
  <c r="H14" i="5"/>
  <c r="H34" i="5"/>
  <c r="H50" i="5"/>
  <c r="H66" i="5"/>
  <c r="H82" i="5"/>
  <c r="H98" i="5"/>
  <c r="H114" i="5"/>
  <c r="H130" i="5"/>
  <c r="H146" i="5"/>
  <c r="H162" i="5"/>
  <c r="H178" i="5"/>
  <c r="H194" i="5"/>
  <c r="H210" i="5"/>
  <c r="H226" i="5"/>
  <c r="H242" i="5"/>
  <c r="H258" i="5"/>
  <c r="H274" i="5"/>
  <c r="H290" i="5"/>
  <c r="H306" i="5"/>
  <c r="H322" i="5"/>
  <c r="H9" i="5"/>
  <c r="H7" i="5"/>
  <c r="H23" i="5"/>
  <c r="H39" i="5"/>
  <c r="H55" i="5"/>
  <c r="H71" i="5"/>
  <c r="H87" i="5"/>
  <c r="H103" i="5"/>
  <c r="H119" i="5"/>
  <c r="H135" i="5"/>
  <c r="H151" i="5"/>
  <c r="H167" i="5"/>
  <c r="H183" i="5"/>
  <c r="H199" i="5"/>
  <c r="H215" i="5"/>
  <c r="H231" i="5"/>
  <c r="H247" i="5"/>
  <c r="H263" i="5"/>
  <c r="H279" i="5"/>
  <c r="H295" i="5"/>
  <c r="H311" i="5"/>
  <c r="H8" i="5"/>
  <c r="H24" i="5"/>
  <c r="H40" i="5"/>
  <c r="H56" i="5"/>
  <c r="H72" i="5"/>
  <c r="H88" i="5"/>
  <c r="H104" i="5"/>
  <c r="H120" i="5"/>
  <c r="H136" i="5"/>
  <c r="H152" i="5"/>
  <c r="H168" i="5"/>
  <c r="H184" i="5"/>
  <c r="H200" i="5"/>
  <c r="H216" i="5"/>
  <c r="H232" i="5"/>
  <c r="H248" i="5"/>
  <c r="H264" i="5"/>
  <c r="H280" i="5"/>
  <c r="H296" i="5"/>
  <c r="H312" i="5"/>
  <c r="H5" i="5"/>
  <c r="H25" i="5"/>
  <c r="H41" i="5"/>
  <c r="H57" i="5"/>
  <c r="H73" i="5"/>
  <c r="H89" i="5"/>
  <c r="H105" i="5"/>
  <c r="H121" i="5"/>
  <c r="H137" i="5"/>
  <c r="H153" i="5"/>
  <c r="H169" i="5"/>
  <c r="H185" i="5"/>
  <c r="H201" i="5"/>
  <c r="H217" i="5"/>
  <c r="H233" i="5"/>
  <c r="H249" i="5"/>
  <c r="H265" i="5"/>
  <c r="H281" i="5"/>
  <c r="H297" i="5"/>
  <c r="H313" i="5"/>
  <c r="H4" i="5"/>
  <c r="H22" i="5"/>
  <c r="J22" i="5" s="1"/>
  <c r="H38" i="5"/>
  <c r="H54" i="5"/>
  <c r="H70" i="5"/>
  <c r="H86" i="5"/>
  <c r="H102" i="5"/>
  <c r="H118" i="5"/>
  <c r="H134" i="5"/>
  <c r="H150" i="5"/>
  <c r="J150" i="5" s="1"/>
  <c r="H166" i="5"/>
  <c r="J166" i="5" s="1"/>
  <c r="H182" i="5"/>
  <c r="H198" i="5"/>
  <c r="H214" i="5"/>
  <c r="J214" i="5" s="1"/>
  <c r="H230" i="5"/>
  <c r="J230" i="5" s="1"/>
  <c r="H246" i="5"/>
  <c r="H262" i="5"/>
  <c r="H278" i="5"/>
  <c r="H294" i="5"/>
  <c r="J294" i="5" s="1"/>
  <c r="H310" i="5"/>
  <c r="J11" i="5"/>
  <c r="J2" i="5"/>
  <c r="J252" i="5"/>
  <c r="J124" i="5"/>
  <c r="J279" i="5"/>
  <c r="J316" i="5"/>
  <c r="J264" i="5"/>
  <c r="J167" i="5"/>
  <c r="J291" i="5"/>
  <c r="J32" i="5"/>
  <c r="J243" i="5"/>
  <c r="J298" i="5"/>
  <c r="J184" i="5"/>
  <c r="J48" i="5"/>
  <c r="J218" i="5"/>
  <c r="J288" i="5"/>
  <c r="J160" i="5"/>
  <c r="J309" i="5"/>
  <c r="J213" i="5"/>
  <c r="J149" i="5"/>
  <c r="J21" i="5"/>
  <c r="J71" i="5"/>
  <c r="J108" i="5"/>
  <c r="J251" i="5"/>
  <c r="J281" i="5"/>
  <c r="J185" i="5"/>
  <c r="J121" i="5"/>
  <c r="J107" i="5"/>
  <c r="J43" i="5"/>
  <c r="J130" i="5"/>
  <c r="J223" i="5"/>
  <c r="J308" i="5"/>
  <c r="J58" i="5"/>
  <c r="J248" i="5"/>
  <c r="J266" i="5"/>
  <c r="J84" i="5"/>
  <c r="J158" i="5"/>
  <c r="J220" i="5"/>
  <c r="J290" i="5"/>
  <c r="J259" i="5"/>
  <c r="J64" i="5"/>
  <c r="J143" i="5"/>
  <c r="J206" i="5"/>
  <c r="J275" i="5"/>
  <c r="J244" i="5"/>
  <c r="J20" i="5"/>
  <c r="J114" i="5"/>
  <c r="J178" i="5"/>
  <c r="J247" i="5"/>
  <c r="J146" i="5"/>
  <c r="J74" i="5"/>
  <c r="J325" i="5"/>
  <c r="J271" i="5"/>
  <c r="J207" i="5"/>
  <c r="J151" i="5"/>
  <c r="J82" i="5"/>
  <c r="J324" i="5"/>
  <c r="J270" i="5"/>
  <c r="J212" i="5"/>
  <c r="J156" i="5"/>
  <c r="J90" i="5"/>
  <c r="J4" i="5"/>
  <c r="J282" i="5"/>
  <c r="J226" i="5"/>
  <c r="J190" i="5"/>
  <c r="J132" i="5"/>
  <c r="J56" i="5"/>
  <c r="J310" i="5"/>
  <c r="J267" i="5"/>
  <c r="J224" i="5"/>
  <c r="J182" i="5"/>
  <c r="J139" i="5"/>
  <c r="J86" i="5"/>
  <c r="J293" i="5"/>
  <c r="J261" i="5"/>
  <c r="J229" i="5"/>
  <c r="J197" i="5"/>
  <c r="J165" i="5"/>
  <c r="J133" i="5"/>
  <c r="J101" i="5"/>
  <c r="J69" i="5"/>
  <c r="J37" i="5"/>
  <c r="J5" i="5"/>
  <c r="J87" i="5"/>
  <c r="J55" i="5"/>
  <c r="J23" i="5"/>
  <c r="J196" i="5"/>
  <c r="J140" i="5"/>
  <c r="J66" i="5"/>
  <c r="J315" i="5"/>
  <c r="J272" i="5"/>
  <c r="J187" i="5"/>
  <c r="J144" i="5"/>
  <c r="J94" i="5"/>
  <c r="J30" i="5"/>
  <c r="J297" i="5"/>
  <c r="J265" i="5"/>
  <c r="J233" i="5"/>
  <c r="J201" i="5"/>
  <c r="J169" i="5"/>
  <c r="J137" i="5"/>
  <c r="J105" i="5"/>
  <c r="J73" i="5"/>
  <c r="J41" i="5"/>
  <c r="J9" i="5"/>
  <c r="J91" i="5"/>
  <c r="J59" i="5"/>
  <c r="J27" i="5"/>
  <c r="J260" i="5"/>
  <c r="J250" i="5"/>
  <c r="J202" i="5"/>
  <c r="J100" i="5"/>
  <c r="J318" i="5"/>
  <c r="J302" i="5"/>
  <c r="J36" i="5"/>
  <c r="J116" i="5"/>
  <c r="J179" i="5"/>
  <c r="J40" i="5"/>
  <c r="J242" i="5"/>
  <c r="J311" i="5"/>
  <c r="J162" i="5"/>
  <c r="J12" i="5"/>
  <c r="J203" i="5"/>
  <c r="J54" i="5"/>
  <c r="J245" i="5"/>
  <c r="J117" i="5"/>
  <c r="J53" i="5"/>
  <c r="J39" i="5"/>
  <c r="J168" i="5"/>
  <c r="J123" i="5"/>
  <c r="J313" i="5"/>
  <c r="J217" i="5"/>
  <c r="J89" i="5"/>
  <c r="J25" i="5"/>
  <c r="J75" i="5"/>
  <c r="J191" i="5"/>
  <c r="J307" i="5"/>
  <c r="J180" i="5"/>
  <c r="J280" i="5"/>
  <c r="J317" i="5"/>
  <c r="J238" i="5"/>
  <c r="J216" i="5"/>
  <c r="J92" i="5"/>
  <c r="J163" i="5"/>
  <c r="J232" i="5"/>
  <c r="J231" i="5"/>
  <c r="J320" i="5"/>
  <c r="J72" i="5"/>
  <c r="J148" i="5"/>
  <c r="J326" i="5"/>
  <c r="J210" i="5"/>
  <c r="J292" i="5"/>
  <c r="J28" i="5"/>
  <c r="J120" i="5"/>
  <c r="J188" i="5"/>
  <c r="J131" i="5"/>
  <c r="J52" i="5"/>
  <c r="J314" i="5"/>
  <c r="J258" i="5"/>
  <c r="J194" i="5"/>
  <c r="J136" i="5"/>
  <c r="J60" i="5"/>
  <c r="J312" i="5"/>
  <c r="J255" i="5"/>
  <c r="J199" i="5"/>
  <c r="J142" i="5"/>
  <c r="J68" i="5"/>
  <c r="J322" i="5"/>
  <c r="J268" i="5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J175" i="5"/>
  <c r="J119" i="5"/>
  <c r="J34" i="5"/>
  <c r="J299" i="5"/>
  <c r="J256" i="5"/>
  <c r="J171" i="5"/>
  <c r="J128" i="5"/>
  <c r="J70" i="5"/>
  <c r="J6" i="5"/>
  <c r="J285" i="5"/>
  <c r="J253" i="5"/>
  <c r="J221" i="5"/>
  <c r="J189" i="5"/>
  <c r="J157" i="5"/>
  <c r="J125" i="5"/>
  <c r="J93" i="5"/>
  <c r="J61" i="5"/>
  <c r="J29" i="5"/>
  <c r="J111" i="5"/>
  <c r="J79" i="5"/>
  <c r="J47" i="5"/>
  <c r="J15" i="5"/>
  <c r="J183" i="5"/>
  <c r="J126" i="5"/>
  <c r="J44" i="5"/>
  <c r="J304" i="5"/>
  <c r="J262" i="5"/>
  <c r="J219" i="5"/>
  <c r="J176" i="5"/>
  <c r="J134" i="5"/>
  <c r="J78" i="5"/>
  <c r="J14" i="5"/>
  <c r="J289" i="5"/>
  <c r="J257" i="5"/>
  <c r="J225" i="5"/>
  <c r="J193" i="5"/>
  <c r="J161" i="5"/>
  <c r="J129" i="5"/>
  <c r="J97" i="5"/>
  <c r="J65" i="5"/>
  <c r="J33" i="5"/>
  <c r="J115" i="5"/>
  <c r="J83" i="5"/>
  <c r="J51" i="5"/>
  <c r="J19" i="5"/>
  <c r="J50" i="5"/>
  <c r="J321" i="5"/>
  <c r="J8" i="5"/>
  <c r="J195" i="5"/>
  <c r="J80" i="5"/>
  <c r="J228" i="5"/>
  <c r="J174" i="5"/>
  <c r="J300" i="5"/>
  <c r="J122" i="5"/>
  <c r="J127" i="5"/>
  <c r="J254" i="5"/>
  <c r="J98" i="5"/>
  <c r="J246" i="5"/>
  <c r="J118" i="5"/>
  <c r="J277" i="5"/>
  <c r="J181" i="5"/>
  <c r="J85" i="5"/>
  <c r="J103" i="5"/>
  <c r="J7" i="5"/>
  <c r="J24" i="5"/>
  <c r="J208" i="5"/>
  <c r="J62" i="5"/>
  <c r="J249" i="5"/>
  <c r="J153" i="5"/>
  <c r="J57" i="5"/>
  <c r="J42" i="5"/>
  <c r="J3" i="5"/>
  <c r="J135" i="5"/>
  <c r="J306" i="5"/>
  <c r="J186" i="5"/>
  <c r="J295" i="5"/>
  <c r="J152" i="5"/>
  <c r="J215" i="5"/>
  <c r="J276" i="5"/>
  <c r="J16" i="5"/>
  <c r="J287" i="5"/>
  <c r="J138" i="5"/>
  <c r="J200" i="5"/>
  <c r="J263" i="5"/>
  <c r="J236" i="5"/>
  <c r="J274" i="5"/>
  <c r="J106" i="5"/>
  <c r="J172" i="5"/>
  <c r="J234" i="5"/>
  <c r="J303" i="5"/>
  <c r="J159" i="5"/>
  <c r="J96" i="5"/>
  <c r="J10" i="5"/>
  <c r="J286" i="5"/>
  <c r="J222" i="5"/>
  <c r="J164" i="5"/>
  <c r="J104" i="5"/>
  <c r="J18" i="5"/>
  <c r="J284" i="5"/>
  <c r="J227" i="5"/>
  <c r="J170" i="5"/>
  <c r="J112" i="5"/>
  <c r="J26" i="5"/>
  <c r="J296" i="5"/>
  <c r="J239" i="5"/>
  <c r="J204" i="5"/>
  <c r="J147" i="5"/>
  <c r="J76" i="5"/>
  <c r="J319" i="5"/>
  <c r="J278" i="5"/>
  <c r="J235" i="5"/>
  <c r="J192" i="5"/>
  <c r="J102" i="5"/>
  <c r="J38" i="5"/>
  <c r="J301" i="5"/>
  <c r="J269" i="5"/>
  <c r="J237" i="5"/>
  <c r="J205" i="5"/>
  <c r="J173" i="5"/>
  <c r="J141" i="5"/>
  <c r="J109" i="5"/>
  <c r="J77" i="5"/>
  <c r="J45" i="5"/>
  <c r="J13" i="5"/>
  <c r="J95" i="5"/>
  <c r="J63" i="5"/>
  <c r="J31" i="5"/>
  <c r="J211" i="5"/>
  <c r="J154" i="5"/>
  <c r="J88" i="5"/>
  <c r="J323" i="5"/>
  <c r="J283" i="5"/>
  <c r="J240" i="5"/>
  <c r="J198" i="5"/>
  <c r="J155" i="5"/>
  <c r="J110" i="5"/>
  <c r="J46" i="5"/>
  <c r="J305" i="5"/>
  <c r="J273" i="5"/>
  <c r="J241" i="5"/>
  <c r="J209" i="5"/>
  <c r="J177" i="5"/>
  <c r="J145" i="5"/>
  <c r="J113" i="5"/>
  <c r="J81" i="5"/>
  <c r="J49" i="5"/>
  <c r="J17" i="5"/>
  <c r="J99" i="5"/>
  <c r="J67" i="5"/>
  <c r="J35" i="5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E5" i="9" s="1"/>
  <c r="N7" i="5"/>
  <c r="O7" i="5"/>
  <c r="D5" i="9"/>
  <c r="E3" i="9"/>
  <c r="D6" i="9"/>
  <c r="E6" i="9"/>
  <c r="D4" i="9"/>
  <c r="E4" i="9" l="1"/>
  <c r="D3" i="9"/>
</calcChain>
</file>

<file path=xl/sharedStrings.xml><?xml version="1.0" encoding="utf-8"?>
<sst xmlns="http://schemas.openxmlformats.org/spreadsheetml/2006/main" count="3487" uniqueCount="890">
  <si>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</si>
  <si>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</si>
  <si>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</si>
  <si>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</si>
  <si>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</si>
  <si>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</si>
  <si>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</si>
  <si>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</si>
  <si>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</si>
  <si>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</si>
  <si>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</si>
  <si>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</si>
  <si>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</si>
  <si>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</si>
  <si>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</si>
  <si>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</si>
  <si>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</si>
  <si>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</si>
  <si>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</si>
  <si>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</si>
  <si>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</si>
  <si>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</si>
  <si>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</si>
  <si>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</si>
  <si>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</si>
  <si>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</si>
  <si>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</si>
  <si>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</si>
  <si>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</si>
  <si>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</si>
  <si>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</si>
  <si>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</si>
  <si>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</si>
  <si>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</si>
  <si>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</si>
  <si>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</si>
  <si>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</si>
  <si>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</si>
  <si>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</si>
  <si>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</si>
  <si>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</si>
  <si>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</si>
  <si>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</si>
  <si>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</si>
  <si>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</si>
  <si>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</si>
  <si>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</si>
  <si>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</si>
  <si>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</si>
  <si>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</si>
  <si>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</si>
  <si>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</si>
  <si>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</si>
  <si>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</si>
  <si>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</si>
  <si>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</si>
  <si>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</si>
  <si>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</si>
  <si>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</si>
  <si>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</si>
  <si>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</si>
  <si>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</si>
  <si>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</si>
  <si>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</si>
  <si>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</si>
  <si>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</si>
  <si>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</si>
  <si>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</si>
  <si>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</si>
  <si>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</si>
  <si>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</si>
  <si>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</si>
  <si>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</si>
  <si>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</si>
  <si>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</si>
  <si>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</si>
  <si>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</si>
  <si>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</si>
  <si>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</si>
  <si>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</si>
  <si>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</si>
  <si>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</si>
  <si>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</si>
  <si>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</si>
  <si>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</si>
  <si>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</si>
  <si>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</si>
  <si>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</si>
  <si>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</si>
  <si>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</si>
  <si>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</si>
  <si>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</si>
  <si>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</si>
  <si>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</si>
  <si>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</si>
  <si>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</si>
  <si>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</si>
  <si>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</si>
  <si>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</si>
  <si>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</si>
  <si>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</si>
  <si>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</si>
  <si>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</si>
  <si>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</si>
  <si>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</si>
  <si>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</si>
  <si>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</si>
  <si>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</si>
  <si>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</si>
  <si>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</si>
  <si>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</si>
  <si>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</si>
  <si>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</si>
  <si>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</si>
  <si>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</si>
  <si>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</si>
  <si>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</si>
  <si>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</si>
  <si>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</si>
  <si>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</si>
  <si>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</si>
  <si>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</si>
  <si>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</si>
  <si>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</si>
  <si>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</si>
  <si>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</si>
  <si>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</si>
  <si>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</si>
  <si>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</si>
  <si>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</si>
  <si>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</si>
  <si>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</si>
  <si>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</si>
  <si>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</si>
  <si>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</si>
  <si>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</si>
  <si>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</si>
  <si>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</si>
  <si>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</si>
  <si>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</si>
  <si>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</si>
  <si>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</si>
  <si>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</si>
  <si>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</si>
  <si>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</si>
  <si>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</si>
  <si>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</si>
  <si>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</si>
  <si>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</si>
  <si>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</si>
  <si>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</si>
  <si>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</si>
  <si>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</si>
  <si>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</si>
  <si>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</si>
  <si>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</si>
  <si>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</si>
  <si>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</si>
  <si>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</si>
  <si>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</si>
  <si>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</si>
  <si>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</si>
  <si>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</si>
  <si>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</si>
  <si>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</si>
  <si>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</si>
  <si>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</si>
  <si>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</si>
  <si>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</si>
  <si>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</si>
  <si>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</si>
  <si>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</si>
  <si>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</si>
  <si>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</si>
  <si>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</si>
  <si>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</si>
  <si>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</si>
  <si>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</si>
  <si>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</si>
  <si>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</si>
  <si>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</si>
  <si>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</si>
  <si>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</si>
  <si>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</si>
  <si>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</si>
  <si>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</si>
  <si>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</si>
  <si>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</si>
  <si>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</si>
  <si>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</si>
  <si>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</si>
  <si>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</si>
  <si>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</si>
  <si>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</si>
  <si>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</si>
  <si>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</si>
  <si>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</si>
  <si>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</si>
  <si>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</si>
  <si>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</si>
  <si>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</si>
  <si>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</si>
  <si>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</si>
  <si>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</si>
  <si>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</si>
  <si>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</si>
  <si>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</si>
  <si>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</si>
  <si>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</si>
  <si>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</si>
  <si>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</si>
  <si>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</si>
  <si>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</si>
  <si>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</si>
  <si>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</si>
  <si>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</si>
  <si>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</si>
  <si>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</si>
  <si>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</si>
  <si>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</si>
  <si>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</si>
  <si>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</si>
  <si>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</si>
  <si>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</si>
  <si>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</si>
  <si>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</si>
  <si>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</si>
  <si>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</si>
  <si>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</si>
  <si>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</si>
  <si>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</si>
  <si>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</si>
  <si>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</si>
  <si>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</si>
  <si>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</si>
  <si>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</si>
  <si>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</si>
  <si>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</si>
  <si>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</si>
  <si>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</si>
  <si>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</si>
  <si>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</si>
  <si>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</si>
  <si>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</si>
  <si>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</si>
  <si>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</si>
  <si>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</si>
  <si>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</si>
  <si>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</si>
  <si>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</si>
  <si>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</si>
  <si>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</si>
  <si>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</si>
  <si>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</si>
  <si>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</si>
  <si>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</si>
  <si>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</si>
  <si>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</si>
  <si>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</si>
  <si>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</si>
  <si>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</si>
  <si>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</si>
  <si>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</si>
  <si>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</si>
  <si>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</si>
  <si>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</si>
  <si>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</si>
  <si>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</si>
  <si>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</si>
  <si>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</si>
  <si>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</si>
  <si>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</si>
  <si>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</si>
  <si>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</si>
  <si>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</si>
  <si>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</si>
  <si>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</si>
  <si>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</si>
  <si>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</si>
  <si>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</si>
  <si>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</si>
  <si>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</si>
  <si>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</si>
  <si>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</si>
  <si>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</si>
  <si>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</si>
  <si>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</si>
  <si>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</si>
  <si>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</si>
  <si>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</si>
  <si>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</si>
  <si>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</si>
  <si>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</si>
  <si>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</si>
  <si>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</si>
  <si>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</si>
  <si>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</si>
  <si>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</si>
  <si>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</si>
  <si>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</si>
  <si>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</si>
  <si>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</si>
  <si>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</si>
  <si>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</si>
  <si>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</si>
  <si>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</si>
  <si>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</si>
  <si>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</si>
  <si>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</si>
  <si>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</si>
  <si>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</si>
  <si>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</si>
  <si>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</si>
  <si>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</si>
  <si>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</si>
  <si>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</si>
  <si>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</si>
  <si>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</si>
  <si>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</si>
  <si>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</si>
  <si>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</si>
  <si>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</si>
  <si>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</si>
  <si>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</si>
  <si>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</si>
  <si>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</si>
  <si>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</si>
  <si>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</si>
  <si>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</si>
  <si>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</si>
  <si>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</si>
  <si>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</si>
  <si>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</si>
  <si>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</si>
  <si>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</si>
  <si>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</si>
  <si>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</si>
  <si>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</si>
  <si>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</si>
  <si>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</si>
  <si>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</si>
  <si>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</si>
  <si>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</si>
  <si>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</si>
  <si>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</si>
  <si>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</si>
  <si>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</si>
  <si>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</si>
  <si>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</si>
  <si>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</si>
  <si>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</si>
  <si>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</si>
  <si>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</si>
  <si>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</si>
  <si>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</si>
  <si>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</si>
  <si>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</si>
  <si>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</si>
  <si>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</si>
  <si>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</si>
  <si>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</si>
  <si>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</si>
  <si>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</si>
  <si>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</si>
  <si>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</si>
  <si>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</si>
  <si>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</si>
  <si>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</si>
  <si>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</si>
  <si>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</si>
  <si>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</si>
  <si>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</si>
  <si>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</si>
  <si>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</si>
  <si>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</si>
  <si>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</si>
  <si>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</si>
  <si>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</si>
  <si>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</si>
  <si>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</si>
  <si>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</si>
  <si>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</si>
  <si>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</si>
  <si>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</si>
  <si>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</si>
  <si>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</si>
  <si>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</si>
  <si>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</si>
  <si>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</si>
  <si>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</si>
  <si>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</si>
  <si>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</si>
  <si>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</si>
  <si>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</si>
  <si>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</si>
  <si>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</si>
  <si>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</si>
  <si>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</si>
  <si>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</si>
  <si>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</si>
  <si>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</si>
  <si>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</si>
  <si>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</si>
  <si>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</si>
  <si>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</si>
  <si>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</si>
  <si>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</si>
  <si>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</si>
  <si>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</si>
  <si>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</si>
  <si>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</si>
  <si>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</si>
  <si>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</si>
  <si>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</si>
  <si>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</si>
  <si>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</si>
  <si>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</si>
  <si>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</si>
  <si>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</si>
  <si>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</si>
  <si>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</si>
  <si>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</si>
  <si>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</si>
  <si>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</si>
  <si>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</si>
  <si>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</si>
  <si>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</si>
  <si>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</si>
  <si>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</si>
  <si>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</si>
  <si>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</si>
  <si>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</si>
  <si>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</si>
  <si>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</si>
  <si>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</si>
  <si>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</si>
  <si>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</si>
  <si>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</si>
  <si>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</si>
  <si>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</si>
  <si>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</si>
  <si>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</si>
  <si>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</si>
  <si>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</si>
  <si>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</si>
  <si>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</si>
  <si>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</si>
  <si>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</si>
  <si>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</si>
  <si>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</si>
  <si>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</si>
  <si>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</si>
  <si>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</si>
  <si>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</si>
  <si>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</si>
  <si>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</si>
  <si>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</si>
  <si>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</si>
  <si>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</si>
  <si>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</si>
  <si>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</si>
  <si>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</si>
  <si>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</si>
  <si>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</si>
  <si>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</si>
  <si>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</si>
  <si>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</si>
  <si>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</si>
  <si>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</si>
  <si>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</si>
  <si>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</si>
  <si>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</si>
  <si>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</si>
  <si>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</si>
  <si>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</si>
  <si>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</si>
  <si>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</si>
  <si>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</si>
  <si>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</si>
  <si>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</si>
  <si>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</si>
  <si>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</si>
  <si>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</si>
  <si>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</si>
  <si>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</si>
  <si>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</si>
  <si>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</si>
  <si>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</si>
  <si>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</si>
  <si>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</si>
  <si>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</si>
  <si>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</si>
  <si>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</si>
  <si>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</si>
  <si>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</si>
  <si>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</si>
  <si>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</si>
  <si>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</si>
  <si>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</si>
  <si>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</si>
  <si>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</si>
  <si>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</si>
  <si>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</si>
  <si>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</si>
  <si>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</si>
  <si>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</si>
  <si>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</si>
  <si>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</si>
  <si>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</si>
  <si>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</si>
  <si>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</si>
  <si>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</si>
  <si>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</si>
  <si>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</si>
  <si>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</si>
  <si>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</si>
  <si>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</si>
  <si>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</si>
  <si>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</si>
  <si>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</si>
  <si>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</si>
  <si>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</si>
  <si>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</si>
  <si>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</si>
  <si>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</si>
  <si>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</si>
  <si>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</si>
  <si>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</si>
  <si>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</si>
  <si>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</si>
  <si>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</si>
  <si>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</si>
  <si>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</si>
  <si>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</si>
  <si>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</si>
  <si>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</si>
  <si>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</si>
  <si>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</si>
  <si>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</si>
  <si>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</si>
  <si>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</si>
  <si>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</si>
  <si>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</si>
  <si>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</si>
  <si>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</si>
  <si>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</si>
  <si>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</si>
  <si>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</si>
  <si>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</si>
  <si>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</si>
  <si>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</si>
  <si>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</si>
  <si>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</si>
  <si>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</si>
  <si>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</si>
  <si>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</si>
  <si>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</si>
  <si>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</si>
  <si>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</si>
  <si>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</si>
  <si>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</si>
  <si>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</si>
  <si>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</si>
  <si>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</si>
  <si>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</si>
  <si>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</si>
  <si>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</si>
  <si>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</si>
  <si>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</si>
  <si>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</si>
  <si>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</si>
  <si>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</si>
  <si>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</si>
  <si>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</si>
  <si>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</si>
  <si>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</si>
  <si>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</si>
  <si>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</si>
  <si>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</si>
  <si>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</si>
  <si>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</si>
  <si>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</si>
  <si>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</si>
  <si>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</si>
  <si>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</si>
  <si>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</si>
  <si>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</si>
  <si>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</si>
  <si>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</si>
  <si>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</si>
  <si>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</si>
  <si>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</si>
  <si>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</si>
  <si>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</si>
  <si>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</si>
  <si>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</si>
  <si>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</si>
  <si>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</si>
  <si>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</si>
  <si>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</si>
  <si>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</si>
  <si>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</si>
  <si>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</si>
  <si>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</si>
  <si>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</si>
  <si>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</si>
  <si>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</si>
  <si>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</si>
  <si>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</si>
  <si>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</si>
  <si>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</si>
  <si>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</si>
  <si>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</si>
  <si>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</si>
  <si>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</si>
  <si>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</si>
  <si>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</si>
  <si>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</si>
  <si>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</si>
  <si>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</si>
  <si>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</si>
  <si>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</si>
  <si>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</si>
  <si>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</si>
  <si>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</si>
  <si>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</si>
  <si>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</si>
  <si>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</si>
  <si>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</si>
  <si>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</si>
  <si>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</si>
  <si>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</si>
  <si>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</si>
  <si>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</si>
  <si>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</si>
  <si>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</si>
  <si>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</si>
  <si>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</si>
  <si>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</si>
  <si>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</si>
  <si>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</si>
  <si>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</si>
  <si>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</si>
  <si>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</si>
  <si>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</si>
  <si>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</si>
  <si>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</si>
  <si>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</si>
  <si>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</si>
  <si>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</si>
  <si>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</si>
  <si>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</si>
  <si>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</si>
  <si>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</si>
  <si>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</si>
  <si>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</si>
  <si>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</si>
  <si>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</si>
  <si>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</si>
  <si>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</si>
  <si>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</si>
  <si>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</si>
  <si>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</si>
  <si>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</si>
  <si>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</si>
  <si>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</si>
  <si>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</si>
  <si>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</si>
  <si>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</si>
  <si>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</si>
  <si>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</si>
  <si>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</si>
  <si>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</si>
  <si>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</si>
  <si>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</si>
  <si>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</si>
  <si>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</si>
  <si>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</si>
  <si>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</si>
  <si>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</si>
  <si>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</si>
  <si>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</si>
  <si>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</si>
  <si>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</si>
  <si>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</si>
  <si>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</si>
  <si>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</si>
  <si>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</si>
  <si>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</si>
  <si>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</si>
  <si>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</si>
  <si>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</si>
  <si>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</si>
  <si>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</si>
  <si>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</si>
  <si>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</si>
  <si>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</si>
  <si>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</si>
  <si>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</si>
  <si>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</si>
  <si>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</si>
  <si>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</si>
  <si>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</si>
  <si>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</si>
  <si>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</si>
  <si>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</si>
  <si>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</si>
  <si>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</si>
  <si>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</si>
  <si>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</si>
  <si>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</si>
  <si>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</si>
  <si>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</si>
  <si>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</si>
  <si>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</si>
  <si>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</si>
  <si>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</si>
  <si>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</si>
  <si>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</si>
  <si>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</si>
  <si>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</si>
  <si>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</si>
  <si>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</si>
  <si>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</si>
  <si>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</si>
  <si>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</si>
  <si>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</si>
  <si>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</si>
  <si>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</si>
  <si>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</si>
  <si>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</si>
  <si>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</si>
  <si>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</si>
  <si>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</si>
  <si>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</si>
  <si>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</si>
  <si>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</si>
  <si>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</si>
  <si>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</si>
  <si>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</si>
  <si>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</si>
  <si>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</si>
  <si>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</si>
  <si>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</si>
  <si>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</si>
  <si>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</si>
  <si>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</si>
  <si>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</si>
  <si>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</si>
  <si>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</si>
  <si>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</si>
  <si>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</si>
  <si>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</si>
  <si>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</si>
  <si>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</si>
  <si>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</si>
  <si>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</si>
  <si>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</si>
  <si>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</si>
  <si>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</si>
  <si>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</si>
  <si>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</si>
  <si>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</si>
  <si>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</si>
  <si>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</si>
  <si>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</si>
  <si>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</si>
  <si>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</si>
  <si>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</si>
  <si>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</si>
  <si>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</si>
  <si>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</si>
  <si>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</si>
  <si>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</si>
  <si>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</si>
  <si>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</si>
  <si>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</si>
  <si>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</si>
  <si>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</si>
  <si>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</si>
  <si>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</si>
  <si>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</si>
  <si>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</si>
  <si>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</si>
  <si>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</si>
  <si>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</si>
  <si>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</si>
  <si>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</si>
  <si>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</si>
  <si>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</si>
  <si>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</si>
  <si>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</si>
  <si>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</si>
  <si>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</si>
  <si>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</si>
  <si>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</si>
  <si>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</si>
  <si>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</si>
  <si>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</si>
  <si>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</si>
  <si>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</si>
  <si>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</si>
  <si>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</si>
  <si>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</si>
  <si>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</si>
  <si>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</si>
  <si>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</si>
  <si>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</si>
  <si>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</si>
  <si>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</si>
  <si>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</si>
  <si>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</si>
  <si>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</si>
  <si>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</si>
  <si>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</si>
  <si>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</si>
  <si>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</si>
  <si>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</si>
  <si>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</si>
  <si>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</si>
  <si>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</si>
  <si>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</si>
  <si>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</si>
  <si>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</si>
  <si>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</si>
  <si>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</si>
  <si>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</si>
  <si>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</si>
  <si>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</si>
  <si>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</si>
  <si>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</si>
  <si>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</si>
  <si>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</si>
  <si>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</si>
  <si>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</si>
  <si>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</si>
  <si>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</si>
  <si>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</si>
  <si>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</si>
  <si>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</si>
  <si>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</si>
  <si>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</si>
  <si>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</si>
  <si>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</si>
  <si>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</si>
  <si>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</si>
  <si>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</si>
  <si>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</si>
  <si>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</si>
  <si>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</si>
  <si>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</si>
  <si>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</si>
  <si>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</si>
  <si>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</si>
  <si>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</si>
  <si>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</si>
  <si>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</si>
  <si>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</si>
  <si>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</si>
  <si>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</si>
  <si>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</si>
  <si>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</si>
  <si>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</si>
  <si>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</si>
  <si>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</si>
  <si>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</si>
  <si>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</si>
  <si>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</si>
  <si>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</si>
  <si>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</si>
  <si>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</si>
  <si>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</si>
  <si>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</si>
  <si>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</si>
  <si>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</si>
  <si>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</si>
  <si>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</si>
  <si>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</si>
  <si>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Μισή εργάσιμη ημέρα</t>
  </si>
  <si>
    <t>Μέσω Καταστημάτων :
Δευτέρα - Σάββατο : Ώρες λειτουργίας καταστημάτων 
Μέσω τηλεφώνου 13888 : Δευτέρα - Κυριακή: 08:00 - 23:00 (εκτός επίσημων αργιών)</t>
  </si>
  <si>
    <t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t>
  </si>
  <si>
    <t>ΑΤΤΙΚΗΣ - ΑΘΗΝΑΙΩΝ</t>
  </si>
  <si>
    <t>ΑΤΤΙΚΗΣ - ΓΛΥΦΑΔΑΣ</t>
  </si>
  <si>
    <t>ΚΕΝΤΡΙΚΗΣ ΜΑΚΕΔΟΝΙΑΣ - ΘΕΣΣΑΛΟΝΙΚΗΣ</t>
  </si>
  <si>
    <t>ΑΝΑΤΟΛΙΚΗΣ ΜΑΚΕΔΟΝΙΑΣ ΚΑΙ ΘΡΑΚΗΣ - ΚΑΒΑΛΑΣ</t>
  </si>
  <si>
    <t>ΠΕΛΟΠΟΝΝΗΣΟΥ - ΚΑΛΑΜΑΤΑΣ</t>
  </si>
  <si>
    <t>ΚΡΗΤΗΣ - ΗΡΑΚΛΕΙΟΥ</t>
  </si>
  <si>
    <t>ΕΤΗΣΙΟΣ ΔΕΙΚΤΗΣ</t>
  </si>
  <si>
    <t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t>
  </si>
  <si>
    <t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</si>
</sst>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3" borderId="19" xfId="0" applyFill="1" applyBorder="1" applyAlignment="1" applyProtection="1">
      <alignment horizontal="left" vertical="top" wrapText="1"/>
    </xf>
    <xf numFmtId="0" fontId="0" fillId="3" borderId="42" xfId="0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6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7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6" fillId="0" borderId="0" xfId="0" applyFont="1" applyFill="1"/>
    <xf numFmtId="0" fontId="6" fillId="0" borderId="0" xfId="0" applyFont="1" applyFill="1" applyBorder="1"/>
    <xf numFmtId="0" fontId="8" fillId="8" borderId="0" xfId="0" applyFont="1" applyFill="1"/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  <xf numFmtId="4" fontId="0" fillId="0" borderId="19" xfId="0" applyNumberFormat="1" applyFill="1" applyBorder="1" applyAlignment="1" applyProtection="1">
      <alignment horizontal="left" vertical="top" wrapText="1"/>
      <protection locked="0"/>
    </xf>
    <xf numFmtId="4" fontId="0" fillId="0" borderId="1" xfId="0" applyNumberFormat="1" applyFill="1" applyBorder="1" applyAlignment="1" applyProtection="1">
      <alignment horizontal="left" vertical="top" wrapText="1"/>
      <protection locked="0"/>
    </xf>
    <xf numFmtId="4" fontId="0" fillId="0" borderId="5" xfId="0" applyNumberFormat="1" applyFill="1" applyBorder="1" applyAlignment="1" applyProtection="1">
      <alignment horizontal="left" vertical="top" wrapText="1"/>
      <protection locked="0"/>
    </xf>
    <xf numFmtId="4" fontId="0" fillId="0" borderId="4" xfId="0" applyNumberFormat="1" applyFill="1" applyBorder="1" applyAlignment="1" applyProtection="1">
      <alignment horizontal="left" vertical="top" wrapText="1"/>
      <protection locked="0"/>
    </xf>
    <xf numFmtId="0" fontId="12" fillId="10" borderId="53" xfId="0" applyFont="1" applyFill="1" applyBorder="1" applyAlignment="1" applyProtection="1">
      <alignment horizontal="center"/>
      <protection locked="0"/>
    </xf>
    <xf numFmtId="3" fontId="12" fillId="10" borderId="53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tabSelected="1" workbookViewId="0">
      <selection activeCell="B17" sqref="B17"/>
    </sheetView>
  </sheetViews>
  <sheetFormatPr defaultColWidth="0" defaultRowHeight="15" zeroHeight="1" x14ac:dyDescent="0.25"/>
  <cols>
    <col min="1" max="1" width="41" style="129" customWidth="1"/>
    <col min="2" max="2" width="17.85546875" style="129" customWidth="1"/>
    <col min="3" max="3" width="58.7109375" style="129" customWidth="1"/>
    <col min="4" max="4" width="84.140625" style="129" hidden="1" customWidth="1"/>
    <col min="5" max="16384" width="9.140625" style="129" hidden="1"/>
  </cols>
  <sheetData>
    <row r="1" spans="1:3" x14ac:dyDescent="0.25">
      <c r="A1" s="177"/>
      <c r="B1" s="177"/>
      <c r="C1" s="10" t="s">
        <v>27</v>
      </c>
    </row>
    <row r="2" spans="1:3" ht="22.5" customHeight="1" x14ac:dyDescent="0.25">
      <c r="A2" s="10" t="s">
        <v>27</v>
      </c>
      <c r="B2" s="10"/>
      <c r="C2" s="60" t="s">
        <v>30</v>
      </c>
    </row>
    <row r="3" spans="1:3" ht="22.5" customHeight="1" x14ac:dyDescent="0.25">
      <c r="A3" s="10" t="s">
        <v>526</v>
      </c>
      <c r="B3" s="10"/>
      <c r="C3" s="60"/>
    </row>
    <row r="4" spans="1:3" ht="22.5" hidden="1" customHeight="1" x14ac:dyDescent="0.25">
      <c r="A4" s="10" t="s">
        <v>27</v>
      </c>
      <c r="B4" s="10"/>
      <c r="C4" s="118" t="str">
        <f>IF(C2="",TEXT(C3,),C2)</f>
        <v>OTE</v>
      </c>
    </row>
    <row r="5" spans="1:3" ht="22.5" customHeight="1" x14ac:dyDescent="0.25">
      <c r="A5" s="10" t="s">
        <v>0</v>
      </c>
      <c r="B5" s="10"/>
      <c r="C5" s="60" t="s">
        <v>23</v>
      </c>
    </row>
    <row r="6" spans="1:3" ht="22.5" customHeight="1" x14ac:dyDescent="0.25">
      <c r="A6" s="10" t="s">
        <v>1</v>
      </c>
      <c r="B6" s="10"/>
      <c r="C6" s="61">
        <v>2019</v>
      </c>
    </row>
    <row r="7" spans="1:3" ht="22.5" customHeight="1" x14ac:dyDescent="0.25">
      <c r="A7" s="10" t="s">
        <v>446</v>
      </c>
      <c r="B7" s="10"/>
      <c r="C7" s="62">
        <v>43466</v>
      </c>
    </row>
    <row r="8" spans="1:3" ht="22.5" customHeight="1" x14ac:dyDescent="0.25">
      <c r="A8" s="10" t="s">
        <v>447</v>
      </c>
      <c r="B8" s="10"/>
      <c r="C8" s="62">
        <v>43646</v>
      </c>
    </row>
    <row r="9" spans="1:3" ht="67.5" customHeight="1" x14ac:dyDescent="0.25">
      <c r="A9" s="10" t="s">
        <v>444</v>
      </c>
      <c r="B9" s="10"/>
      <c r="C9" s="47" t="str">
        <f>IF(LEN(ΠΕΡΙΦΕΡΕΙΑ!C15)&gt;2,LEFT(ΠΕΡΙΦΕΡΕΙΑ!C15,LEN(ΠΕΡΙΦΕΡΕΙΑ!C15)-2),"")</f>
        <v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</v>
      </c>
    </row>
    <row r="10" spans="1:3" ht="67.5" customHeight="1" x14ac:dyDescent="0.25">
      <c r="A10" s="10" t="s">
        <v>445</v>
      </c>
      <c r="B10" s="10"/>
      <c r="C10" s="119" t="str">
        <f>IF(LEN(ΔΗΜΟΣ!O326)&gt;2,LEFT(ΔΗΜΟΣ!O326,LEN(ΔΗΜΟΣ!O326)-2),"")</f>
        <v/>
      </c>
    </row>
    <row r="11" spans="1:3" ht="67.5" customHeight="1" x14ac:dyDescent="0.25">
      <c r="A11" s="10" t="s">
        <v>420</v>
      </c>
      <c r="B11" s="10"/>
      <c r="C11" s="63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8"/>
      <c r="C14" s="37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5"/>
      <c r="B15" s="36" t="s">
        <v>463</v>
      </c>
      <c r="C15" s="37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5.75" thickBot="1" x14ac:dyDescent="0.3">
      <c r="A16" s="21" t="s">
        <v>464</v>
      </c>
      <c r="B16" s="64" t="s">
        <v>418</v>
      </c>
      <c r="C16" s="37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4" t="s">
        <v>419</v>
      </c>
      <c r="C17" s="37" t="str">
        <f>IF(OR(B17="ΟΧΙ",COUNTIF('F02'!J:J,"ΣΦΑΛΜΑ")=0),"","ΥΠΑΡΧΟΥΝ ΛΑΘΗ")</f>
        <v/>
      </c>
    </row>
    <row r="18" spans="1:3" ht="15.75" thickBot="1" x14ac:dyDescent="0.3">
      <c r="A18" s="21" t="s">
        <v>466</v>
      </c>
      <c r="B18" s="64" t="s">
        <v>418</v>
      </c>
      <c r="C18" s="37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4" t="s">
        <v>418</v>
      </c>
      <c r="C19" s="37" t="str">
        <f>IF(OR(B19="ΟΧΙ",COUNTIF('F04'!R:R,"ΣΦΑΛΜΑ")=0),"","ΥΠΑΡΧΟΥΝ ΛΑΘΗ")</f>
        <v/>
      </c>
    </row>
    <row r="20" spans="1:3" ht="15.75" thickBot="1" x14ac:dyDescent="0.3">
      <c r="A20" s="21" t="s">
        <v>468</v>
      </c>
      <c r="B20" s="64" t="s">
        <v>418</v>
      </c>
      <c r="C20" s="37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4" t="s">
        <v>418</v>
      </c>
      <c r="C21" s="37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2" sqref="B2"/>
    </sheetView>
  </sheetViews>
  <sheetFormatPr defaultColWidth="9.140625" defaultRowHeight="15" x14ac:dyDescent="0.25"/>
  <cols>
    <col min="1" max="1" width="39.7109375" style="129" customWidth="1"/>
    <col min="2" max="2" width="20" style="129" customWidth="1"/>
    <col min="3" max="5" width="37.140625" style="129" hidden="1" customWidth="1"/>
    <col min="6" max="6" width="37.140625" style="129" customWidth="1"/>
    <col min="7" max="9" width="9.140625" style="129"/>
    <col min="10" max="14" width="37.140625" style="129" customWidth="1"/>
    <col min="15" max="16384" width="9.140625" style="129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66" t="s">
        <v>35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x14ac:dyDescent="0.25">
      <c r="A3" s="19" t="s">
        <v>39</v>
      </c>
      <c r="B3" s="66" t="s">
        <v>35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x14ac:dyDescent="0.25">
      <c r="A4" s="19" t="s">
        <v>403</v>
      </c>
      <c r="B4" s="66" t="s">
        <v>35</v>
      </c>
      <c r="C4" t="str">
        <f t="shared" si="0"/>
        <v xml:space="preserve">ΒΟΡΕΙΟΥ ΑΙΓΑΙΟΥ, </v>
      </c>
      <c r="D4" t="str">
        <f t="shared" si="1"/>
        <v/>
      </c>
      <c r="E4" t="str">
        <f t="shared" si="2"/>
        <v/>
      </c>
    </row>
    <row r="5" spans="1:5" x14ac:dyDescent="0.25">
      <c r="A5" s="19" t="s">
        <v>404</v>
      </c>
      <c r="B5" s="66" t="s">
        <v>35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x14ac:dyDescent="0.25">
      <c r="A6" s="19" t="s">
        <v>405</v>
      </c>
      <c r="B6" s="66" t="s">
        <v>35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x14ac:dyDescent="0.25">
      <c r="A7" s="19" t="s">
        <v>406</v>
      </c>
      <c r="B7" s="66" t="s">
        <v>35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x14ac:dyDescent="0.25">
      <c r="A8" s="19" t="s">
        <v>407</v>
      </c>
      <c r="B8" s="66" t="s">
        <v>35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x14ac:dyDescent="0.25">
      <c r="A9" s="19" t="s">
        <v>408</v>
      </c>
      <c r="B9" s="66" t="s">
        <v>35</v>
      </c>
      <c r="C9" t="str">
        <f t="shared" si="0"/>
        <v xml:space="preserve">ΙΟΝΙΩΝ ΝΗΣΩΝ, </v>
      </c>
      <c r="D9" t="str">
        <f t="shared" si="1"/>
        <v/>
      </c>
      <c r="E9" t="str">
        <f t="shared" si="2"/>
        <v/>
      </c>
    </row>
    <row r="10" spans="1:5" x14ac:dyDescent="0.25">
      <c r="A10" s="19" t="s">
        <v>409</v>
      </c>
      <c r="B10" s="66" t="s">
        <v>35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x14ac:dyDescent="0.25">
      <c r="A11" s="19" t="s">
        <v>410</v>
      </c>
      <c r="B11" s="66" t="s">
        <v>35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x14ac:dyDescent="0.25">
      <c r="A12" s="19" t="s">
        <v>411</v>
      </c>
      <c r="B12" s="66" t="s">
        <v>35</v>
      </c>
      <c r="C12" t="str">
        <f t="shared" si="0"/>
        <v xml:space="preserve">ΝΟΤΙΟΥ ΑΙΓΑΙΟΥ, </v>
      </c>
      <c r="D12" t="str">
        <f t="shared" si="1"/>
        <v/>
      </c>
      <c r="E12" t="str">
        <f t="shared" si="2"/>
        <v/>
      </c>
    </row>
    <row r="13" spans="1:5" x14ac:dyDescent="0.25">
      <c r="A13" s="19" t="s">
        <v>412</v>
      </c>
      <c r="B13" s="66" t="s">
        <v>35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20" t="s">
        <v>413</v>
      </c>
      <c r="B14" s="66" t="s">
        <v>35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29" t="str">
        <f>CONCATENATE(C2,C3,C4,C5,C6,C7,C8,C9,C10,C11,C12,C13,C14)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D15" s="129" t="str">
        <f>CONCATENATE(D2,D3,D4,D5,D6,D7,D8,D9,D10,D11,D12,D13,D14)</f>
        <v/>
      </c>
      <c r="E15" s="129" t="str">
        <f>CONCATENATE(E2,E3,E4,E5,E6,E7,E8,E9,E10,E11,E12,E13,E14)</f>
        <v/>
      </c>
    </row>
  </sheetData>
  <sheetProtection algorithmName="SHA-512" hashValue="KJloBhS/d2FDOztlUc3DwvWydd/G4iaOi90qJq04L6tw8X6X9zQ9kFLNYEy9eI53c7CczqQBJ9J7SWqMhzBCXQ==" saltValue="lifr9La/aIr1gngGa47p+Q==" spinCount="100000"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workbookViewId="0">
      <selection activeCell="M3" sqref="M3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5" bestFit="1" customWidth="1"/>
    <col min="12" max="12" width="36.7109375" style="75" bestFit="1" customWidth="1"/>
    <col min="13" max="13" width="16.7109375" style="75" customWidth="1"/>
    <col min="14" max="14" width="36" hidden="1" customWidth="1"/>
    <col min="15" max="15" width="32.85546875" hidden="1" customWidth="1"/>
    <col min="16" max="16384" width="9.140625" style="75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77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Ολική</v>
      </c>
      <c r="H2" t="str">
        <f t="shared" ref="H2:H65" si="0">IF(G2="Μερική",A2,"")</f>
        <v/>
      </c>
      <c r="I2" t="e">
        <f t="shared" ref="I2:I65" si="1">SMALL(H:H,A2)</f>
        <v>#NUM!</v>
      </c>
      <c r="J2" t="str">
        <f>CONCATENATE(L2," - ",K2)</f>
        <v xml:space="preserve"> - </v>
      </c>
      <c r="K2" t="str">
        <f t="shared" ref="K2:K65" si="2">IF(ISNUMBER(I2),LOOKUP(I2,A:A,B:B),"")</f>
        <v/>
      </c>
      <c r="L2" t="str">
        <f t="shared" ref="L2:L65" si="3">IF(ISNUMBER(I2),LOOKUP(I2,A:A,D:D),"")</f>
        <v/>
      </c>
      <c r="M2" s="65" t="s">
        <v>419</v>
      </c>
      <c r="N2" t="str">
        <f>IF(L2&lt;&gt;"",IF(M2="ΝΑΙ",K2&amp;" - "&amp;L2&amp;", ",""),"")</f>
        <v/>
      </c>
      <c r="O2" t="str">
        <f>N2</f>
        <v/>
      </c>
    </row>
    <row r="3" spans="1:15" x14ac:dyDescent="0.25">
      <c r="A3" s="77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Ολική</v>
      </c>
      <c r="H3" t="str">
        <f t="shared" si="0"/>
        <v/>
      </c>
      <c r="I3" t="e">
        <f t="shared" si="1"/>
        <v>#NUM!</v>
      </c>
      <c r="J3" t="str">
        <f t="shared" ref="J3:J66" si="4">CONCATENATE(L3," - ",K3)</f>
        <v xml:space="preserve"> - </v>
      </c>
      <c r="K3" t="str">
        <f t="shared" si="2"/>
        <v/>
      </c>
      <c r="L3" t="str">
        <f t="shared" si="3"/>
        <v/>
      </c>
      <c r="M3" s="65" t="s">
        <v>419</v>
      </c>
      <c r="N3" t="str">
        <f t="shared" ref="N3:N66" si="5">IF(L3&lt;&gt;"",IF(M3="ΝΑΙ",K3&amp;" - "&amp;L3&amp;", ",""),"")</f>
        <v/>
      </c>
      <c r="O3" t="str">
        <f>O2&amp;N3</f>
        <v/>
      </c>
    </row>
    <row r="4" spans="1:15" x14ac:dyDescent="0.25">
      <c r="A4" s="77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Ολική</v>
      </c>
      <c r="H4" t="str">
        <f t="shared" si="0"/>
        <v/>
      </c>
      <c r="I4" t="e">
        <f t="shared" si="1"/>
        <v>#NUM!</v>
      </c>
      <c r="J4" t="str">
        <f t="shared" si="4"/>
        <v xml:space="preserve"> - </v>
      </c>
      <c r="K4" t="str">
        <f t="shared" si="2"/>
        <v/>
      </c>
      <c r="L4" t="str">
        <f t="shared" si="3"/>
        <v/>
      </c>
      <c r="M4" s="65" t="s">
        <v>419</v>
      </c>
      <c r="N4" t="str">
        <f t="shared" si="5"/>
        <v/>
      </c>
      <c r="O4" t="str">
        <f t="shared" ref="O4:O67" si="6">O3&amp;N4</f>
        <v/>
      </c>
    </row>
    <row r="5" spans="1:15" x14ac:dyDescent="0.25">
      <c r="A5" s="77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Ολική</v>
      </c>
      <c r="H5" t="str">
        <f t="shared" si="0"/>
        <v/>
      </c>
      <c r="I5" t="e">
        <f t="shared" si="1"/>
        <v>#NUM!</v>
      </c>
      <c r="J5" t="str">
        <f t="shared" si="4"/>
        <v xml:space="preserve"> - </v>
      </c>
      <c r="K5" t="str">
        <f t="shared" si="2"/>
        <v/>
      </c>
      <c r="L5" t="str">
        <f t="shared" si="3"/>
        <v/>
      </c>
      <c r="M5" s="65" t="s">
        <v>419</v>
      </c>
      <c r="N5" t="str">
        <f t="shared" si="5"/>
        <v/>
      </c>
      <c r="O5" t="str">
        <f t="shared" si="6"/>
        <v/>
      </c>
    </row>
    <row r="6" spans="1:15" x14ac:dyDescent="0.25">
      <c r="A6" s="77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Ολική</v>
      </c>
      <c r="H6" t="str">
        <f t="shared" si="0"/>
        <v/>
      </c>
      <c r="I6" t="e">
        <f t="shared" si="1"/>
        <v>#NUM!</v>
      </c>
      <c r="J6" t="str">
        <f t="shared" si="4"/>
        <v xml:space="preserve"> - </v>
      </c>
      <c r="K6" t="str">
        <f t="shared" si="2"/>
        <v/>
      </c>
      <c r="L6" t="str">
        <f t="shared" si="3"/>
        <v/>
      </c>
      <c r="M6" s="65" t="s">
        <v>419</v>
      </c>
      <c r="N6" t="str">
        <f t="shared" si="5"/>
        <v/>
      </c>
      <c r="O6" t="str">
        <f t="shared" si="6"/>
        <v/>
      </c>
    </row>
    <row r="7" spans="1:15" x14ac:dyDescent="0.25">
      <c r="A7" s="77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Ολική</v>
      </c>
      <c r="H7" t="str">
        <f t="shared" si="0"/>
        <v/>
      </c>
      <c r="I7" t="e">
        <f t="shared" si="1"/>
        <v>#NUM!</v>
      </c>
      <c r="J7" t="str">
        <f t="shared" si="4"/>
        <v xml:space="preserve"> - </v>
      </c>
      <c r="K7" t="str">
        <f t="shared" si="2"/>
        <v/>
      </c>
      <c r="L7" t="str">
        <f t="shared" si="3"/>
        <v/>
      </c>
      <c r="M7" s="65" t="s">
        <v>419</v>
      </c>
      <c r="N7" t="str">
        <f t="shared" si="5"/>
        <v/>
      </c>
      <c r="O7" t="str">
        <f t="shared" si="6"/>
        <v/>
      </c>
    </row>
    <row r="8" spans="1:15" x14ac:dyDescent="0.25">
      <c r="A8" s="77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Ολική</v>
      </c>
      <c r="H8" t="str">
        <f t="shared" si="0"/>
        <v/>
      </c>
      <c r="I8" t="e">
        <f t="shared" si="1"/>
        <v>#NUM!</v>
      </c>
      <c r="J8" t="str">
        <f t="shared" si="4"/>
        <v xml:space="preserve"> - </v>
      </c>
      <c r="K8" t="str">
        <f t="shared" si="2"/>
        <v/>
      </c>
      <c r="L8" t="str">
        <f t="shared" si="3"/>
        <v/>
      </c>
      <c r="M8" s="65" t="s">
        <v>419</v>
      </c>
      <c r="N8" t="str">
        <f t="shared" si="5"/>
        <v/>
      </c>
      <c r="O8" t="str">
        <f t="shared" si="6"/>
        <v/>
      </c>
    </row>
    <row r="9" spans="1:15" x14ac:dyDescent="0.25">
      <c r="A9" s="77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Ολική</v>
      </c>
      <c r="H9" t="str">
        <f t="shared" si="0"/>
        <v/>
      </c>
      <c r="I9" t="e">
        <f t="shared" si="1"/>
        <v>#NUM!</v>
      </c>
      <c r="J9" t="str">
        <f t="shared" si="4"/>
        <v xml:space="preserve"> - </v>
      </c>
      <c r="K9" t="str">
        <f t="shared" si="2"/>
        <v/>
      </c>
      <c r="L9" t="str">
        <f t="shared" si="3"/>
        <v/>
      </c>
      <c r="M9" s="65" t="s">
        <v>419</v>
      </c>
      <c r="N9" t="str">
        <f t="shared" si="5"/>
        <v/>
      </c>
      <c r="O9" t="str">
        <f t="shared" si="6"/>
        <v/>
      </c>
    </row>
    <row r="10" spans="1:15" x14ac:dyDescent="0.25">
      <c r="A10" s="77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Ολική</v>
      </c>
      <c r="H10" t="str">
        <f t="shared" si="0"/>
        <v/>
      </c>
      <c r="I10" t="e">
        <f t="shared" si="1"/>
        <v>#NUM!</v>
      </c>
      <c r="J10" t="str">
        <f t="shared" si="4"/>
        <v xml:space="preserve"> - </v>
      </c>
      <c r="K10" t="str">
        <f t="shared" si="2"/>
        <v/>
      </c>
      <c r="L10" t="str">
        <f t="shared" si="3"/>
        <v/>
      </c>
      <c r="M10" s="65" t="s">
        <v>419</v>
      </c>
      <c r="N10" t="str">
        <f t="shared" si="5"/>
        <v/>
      </c>
      <c r="O10" t="str">
        <f t="shared" si="6"/>
        <v/>
      </c>
    </row>
    <row r="11" spans="1:15" x14ac:dyDescent="0.25">
      <c r="A11" s="77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Ολική</v>
      </c>
      <c r="H11" t="str">
        <f t="shared" si="0"/>
        <v/>
      </c>
      <c r="I11" t="e">
        <f t="shared" si="1"/>
        <v>#NUM!</v>
      </c>
      <c r="J11" t="str">
        <f t="shared" si="4"/>
        <v xml:space="preserve"> - </v>
      </c>
      <c r="K11" t="str">
        <f t="shared" si="2"/>
        <v/>
      </c>
      <c r="L11" t="str">
        <f t="shared" si="3"/>
        <v/>
      </c>
      <c r="M11" s="65" t="s">
        <v>419</v>
      </c>
      <c r="N11" t="str">
        <f t="shared" si="5"/>
        <v/>
      </c>
      <c r="O11" t="str">
        <f t="shared" si="6"/>
        <v/>
      </c>
    </row>
    <row r="12" spans="1:15" x14ac:dyDescent="0.25">
      <c r="A12" s="77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Ολική</v>
      </c>
      <c r="H12" t="str">
        <f t="shared" si="0"/>
        <v/>
      </c>
      <c r="I12" t="e">
        <f t="shared" si="1"/>
        <v>#NUM!</v>
      </c>
      <c r="J12" t="str">
        <f t="shared" si="4"/>
        <v xml:space="preserve"> - </v>
      </c>
      <c r="K12" t="str">
        <f t="shared" si="2"/>
        <v/>
      </c>
      <c r="L12" t="str">
        <f t="shared" si="3"/>
        <v/>
      </c>
      <c r="M12" s="65" t="s">
        <v>419</v>
      </c>
      <c r="N12" t="str">
        <f t="shared" si="5"/>
        <v/>
      </c>
      <c r="O12" t="str">
        <f t="shared" si="6"/>
        <v/>
      </c>
    </row>
    <row r="13" spans="1:15" x14ac:dyDescent="0.25">
      <c r="A13" s="77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Ολική</v>
      </c>
      <c r="H13" t="str">
        <f t="shared" si="0"/>
        <v/>
      </c>
      <c r="I13" t="e">
        <f t="shared" si="1"/>
        <v>#NUM!</v>
      </c>
      <c r="J13" t="str">
        <f t="shared" si="4"/>
        <v xml:space="preserve"> - </v>
      </c>
      <c r="K13" t="str">
        <f t="shared" si="2"/>
        <v/>
      </c>
      <c r="L13" t="str">
        <f t="shared" si="3"/>
        <v/>
      </c>
      <c r="M13" s="65" t="s">
        <v>419</v>
      </c>
      <c r="N13" t="str">
        <f t="shared" si="5"/>
        <v/>
      </c>
      <c r="O13" t="str">
        <f t="shared" si="6"/>
        <v/>
      </c>
    </row>
    <row r="14" spans="1:15" x14ac:dyDescent="0.25">
      <c r="A14" s="77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Ολική</v>
      </c>
      <c r="H14" t="str">
        <f t="shared" si="0"/>
        <v/>
      </c>
      <c r="I14" t="e">
        <f t="shared" si="1"/>
        <v>#NUM!</v>
      </c>
      <c r="J14" t="str">
        <f t="shared" si="4"/>
        <v xml:space="preserve"> - </v>
      </c>
      <c r="K14" t="str">
        <f t="shared" si="2"/>
        <v/>
      </c>
      <c r="L14" t="str">
        <f t="shared" si="3"/>
        <v/>
      </c>
      <c r="M14" s="65" t="s">
        <v>419</v>
      </c>
      <c r="N14" t="str">
        <f t="shared" si="5"/>
        <v/>
      </c>
      <c r="O14" t="str">
        <f t="shared" si="6"/>
        <v/>
      </c>
    </row>
    <row r="15" spans="1:15" x14ac:dyDescent="0.25">
      <c r="A15" s="77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Ολική</v>
      </c>
      <c r="H15" t="str">
        <f t="shared" si="0"/>
        <v/>
      </c>
      <c r="I15" t="e">
        <f t="shared" si="1"/>
        <v>#NUM!</v>
      </c>
      <c r="J15" t="str">
        <f t="shared" si="4"/>
        <v xml:space="preserve"> - </v>
      </c>
      <c r="K15" t="str">
        <f t="shared" si="2"/>
        <v/>
      </c>
      <c r="L15" t="str">
        <f t="shared" si="3"/>
        <v/>
      </c>
      <c r="M15" s="65" t="s">
        <v>419</v>
      </c>
      <c r="N15" t="str">
        <f t="shared" si="5"/>
        <v/>
      </c>
      <c r="O15" t="str">
        <f t="shared" si="6"/>
        <v/>
      </c>
    </row>
    <row r="16" spans="1:15" x14ac:dyDescent="0.25">
      <c r="A16" s="77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Ολική</v>
      </c>
      <c r="H16" t="str">
        <f t="shared" si="0"/>
        <v/>
      </c>
      <c r="I16" t="e">
        <f t="shared" si="1"/>
        <v>#NUM!</v>
      </c>
      <c r="J16" t="str">
        <f t="shared" si="4"/>
        <v xml:space="preserve"> - </v>
      </c>
      <c r="K16" t="str">
        <f t="shared" si="2"/>
        <v/>
      </c>
      <c r="L16" t="str">
        <f t="shared" si="3"/>
        <v/>
      </c>
      <c r="M16" s="65" t="s">
        <v>419</v>
      </c>
      <c r="N16" t="str">
        <f t="shared" si="5"/>
        <v/>
      </c>
      <c r="O16" t="str">
        <f t="shared" si="6"/>
        <v/>
      </c>
    </row>
    <row r="17" spans="1:15" x14ac:dyDescent="0.25">
      <c r="A17" s="77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Ολική</v>
      </c>
      <c r="H17" t="str">
        <f t="shared" si="0"/>
        <v/>
      </c>
      <c r="I17" t="e">
        <f t="shared" si="1"/>
        <v>#NUM!</v>
      </c>
      <c r="J17" t="str">
        <f t="shared" si="4"/>
        <v xml:space="preserve"> - </v>
      </c>
      <c r="K17" t="str">
        <f t="shared" si="2"/>
        <v/>
      </c>
      <c r="L17" t="str">
        <f t="shared" si="3"/>
        <v/>
      </c>
      <c r="M17" s="65" t="s">
        <v>419</v>
      </c>
      <c r="N17" t="str">
        <f t="shared" si="5"/>
        <v/>
      </c>
      <c r="O17" t="str">
        <f t="shared" si="6"/>
        <v/>
      </c>
    </row>
    <row r="18" spans="1:15" x14ac:dyDescent="0.25">
      <c r="A18" s="77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Ολική</v>
      </c>
      <c r="H18" t="str">
        <f t="shared" si="0"/>
        <v/>
      </c>
      <c r="I18" t="e">
        <f t="shared" si="1"/>
        <v>#NUM!</v>
      </c>
      <c r="J18" t="str">
        <f t="shared" si="4"/>
        <v xml:space="preserve"> - </v>
      </c>
      <c r="K18" t="str">
        <f t="shared" si="2"/>
        <v/>
      </c>
      <c r="L18" t="str">
        <f t="shared" si="3"/>
        <v/>
      </c>
      <c r="M18" s="65" t="s">
        <v>419</v>
      </c>
      <c r="N18" t="str">
        <f t="shared" si="5"/>
        <v/>
      </c>
      <c r="O18" t="str">
        <f t="shared" si="6"/>
        <v/>
      </c>
    </row>
    <row r="19" spans="1:15" x14ac:dyDescent="0.25">
      <c r="A19" s="77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Ολική</v>
      </c>
      <c r="H19" t="str">
        <f t="shared" si="0"/>
        <v/>
      </c>
      <c r="I19" t="e">
        <f t="shared" si="1"/>
        <v>#NUM!</v>
      </c>
      <c r="J19" t="str">
        <f t="shared" si="4"/>
        <v xml:space="preserve"> - </v>
      </c>
      <c r="K19" t="str">
        <f t="shared" si="2"/>
        <v/>
      </c>
      <c r="L19" t="str">
        <f t="shared" si="3"/>
        <v/>
      </c>
      <c r="M19" s="65" t="s">
        <v>419</v>
      </c>
      <c r="N19" t="str">
        <f t="shared" si="5"/>
        <v/>
      </c>
      <c r="O19" t="str">
        <f t="shared" si="6"/>
        <v/>
      </c>
    </row>
    <row r="20" spans="1:15" x14ac:dyDescent="0.25">
      <c r="A20" s="77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Ολική</v>
      </c>
      <c r="H20" t="str">
        <f t="shared" si="0"/>
        <v/>
      </c>
      <c r="I20" t="e">
        <f t="shared" si="1"/>
        <v>#NUM!</v>
      </c>
      <c r="J20" t="str">
        <f t="shared" si="4"/>
        <v xml:space="preserve"> - </v>
      </c>
      <c r="K20" t="str">
        <f t="shared" si="2"/>
        <v/>
      </c>
      <c r="L20" t="str">
        <f t="shared" si="3"/>
        <v/>
      </c>
      <c r="M20" s="65" t="s">
        <v>419</v>
      </c>
      <c r="N20" t="str">
        <f t="shared" si="5"/>
        <v/>
      </c>
      <c r="O20" t="str">
        <f t="shared" si="6"/>
        <v/>
      </c>
    </row>
    <row r="21" spans="1:15" x14ac:dyDescent="0.25">
      <c r="A21" s="77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Ολική</v>
      </c>
      <c r="H21" t="str">
        <f t="shared" si="0"/>
        <v/>
      </c>
      <c r="I21" t="e">
        <f t="shared" si="1"/>
        <v>#NUM!</v>
      </c>
      <c r="J21" t="str">
        <f t="shared" si="4"/>
        <v xml:space="preserve"> - </v>
      </c>
      <c r="K21" t="str">
        <f t="shared" si="2"/>
        <v/>
      </c>
      <c r="L21" t="str">
        <f t="shared" si="3"/>
        <v/>
      </c>
      <c r="M21" s="65" t="s">
        <v>419</v>
      </c>
      <c r="N21" t="str">
        <f t="shared" si="5"/>
        <v/>
      </c>
      <c r="O21" t="str">
        <f t="shared" si="6"/>
        <v/>
      </c>
    </row>
    <row r="22" spans="1:15" x14ac:dyDescent="0.25">
      <c r="A22" s="77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Ολική</v>
      </c>
      <c r="H22" t="str">
        <f t="shared" si="0"/>
        <v/>
      </c>
      <c r="I22" t="e">
        <f t="shared" si="1"/>
        <v>#NUM!</v>
      </c>
      <c r="J22" t="str">
        <f t="shared" si="4"/>
        <v xml:space="preserve"> - </v>
      </c>
      <c r="K22" t="str">
        <f t="shared" si="2"/>
        <v/>
      </c>
      <c r="L22" t="str">
        <f t="shared" si="3"/>
        <v/>
      </c>
      <c r="M22" s="65" t="s">
        <v>419</v>
      </c>
      <c r="N22" t="str">
        <f t="shared" si="5"/>
        <v/>
      </c>
      <c r="O22" t="str">
        <f t="shared" si="6"/>
        <v/>
      </c>
    </row>
    <row r="23" spans="1:15" x14ac:dyDescent="0.25">
      <c r="A23" s="77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Ολική</v>
      </c>
      <c r="H23" t="str">
        <f t="shared" si="0"/>
        <v/>
      </c>
      <c r="I23" t="e">
        <f t="shared" si="1"/>
        <v>#NUM!</v>
      </c>
      <c r="J23" t="str">
        <f t="shared" si="4"/>
        <v xml:space="preserve"> - </v>
      </c>
      <c r="K23" t="str">
        <f t="shared" si="2"/>
        <v/>
      </c>
      <c r="L23" t="str">
        <f t="shared" si="3"/>
        <v/>
      </c>
      <c r="M23" s="65" t="s">
        <v>419</v>
      </c>
      <c r="N23" t="str">
        <f t="shared" si="5"/>
        <v/>
      </c>
      <c r="O23" t="str">
        <f t="shared" si="6"/>
        <v/>
      </c>
    </row>
    <row r="24" spans="1:15" x14ac:dyDescent="0.25">
      <c r="A24" s="77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Ολική</v>
      </c>
      <c r="H24" t="str">
        <f t="shared" si="0"/>
        <v/>
      </c>
      <c r="I24" t="e">
        <f t="shared" si="1"/>
        <v>#NUM!</v>
      </c>
      <c r="J24" t="str">
        <f t="shared" si="4"/>
        <v xml:space="preserve"> - </v>
      </c>
      <c r="K24" t="str">
        <f t="shared" si="2"/>
        <v/>
      </c>
      <c r="L24" t="str">
        <f t="shared" si="3"/>
        <v/>
      </c>
      <c r="M24" s="65" t="s">
        <v>419</v>
      </c>
      <c r="N24" t="str">
        <f t="shared" si="5"/>
        <v/>
      </c>
      <c r="O24" t="str">
        <f t="shared" si="6"/>
        <v/>
      </c>
    </row>
    <row r="25" spans="1:15" x14ac:dyDescent="0.25">
      <c r="A25" s="77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Ολική</v>
      </c>
      <c r="H25" t="str">
        <f t="shared" si="0"/>
        <v/>
      </c>
      <c r="I25" t="e">
        <f t="shared" si="1"/>
        <v>#NUM!</v>
      </c>
      <c r="J25" t="str">
        <f t="shared" si="4"/>
        <v xml:space="preserve"> - </v>
      </c>
      <c r="K25" t="str">
        <f t="shared" si="2"/>
        <v/>
      </c>
      <c r="L25" t="str">
        <f t="shared" si="3"/>
        <v/>
      </c>
      <c r="M25" s="65" t="s">
        <v>419</v>
      </c>
      <c r="N25" t="str">
        <f t="shared" si="5"/>
        <v/>
      </c>
      <c r="O25" t="str">
        <f t="shared" si="6"/>
        <v/>
      </c>
    </row>
    <row r="26" spans="1:15" x14ac:dyDescent="0.25">
      <c r="A26" s="77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Ολική</v>
      </c>
      <c r="H26" t="str">
        <f t="shared" si="0"/>
        <v/>
      </c>
      <c r="I26" t="e">
        <f t="shared" si="1"/>
        <v>#NUM!</v>
      </c>
      <c r="J26" t="str">
        <f t="shared" si="4"/>
        <v xml:space="preserve"> - </v>
      </c>
      <c r="K26" t="str">
        <f t="shared" si="2"/>
        <v/>
      </c>
      <c r="L26" t="str">
        <f t="shared" si="3"/>
        <v/>
      </c>
      <c r="M26" s="65" t="s">
        <v>419</v>
      </c>
      <c r="N26" t="str">
        <f t="shared" si="5"/>
        <v/>
      </c>
      <c r="O26" t="str">
        <f t="shared" si="6"/>
        <v/>
      </c>
    </row>
    <row r="27" spans="1:15" x14ac:dyDescent="0.25">
      <c r="A27" s="77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Ολική</v>
      </c>
      <c r="H27" t="str">
        <f t="shared" si="0"/>
        <v/>
      </c>
      <c r="I27" t="e">
        <f t="shared" si="1"/>
        <v>#NUM!</v>
      </c>
      <c r="J27" t="str">
        <f t="shared" si="4"/>
        <v xml:space="preserve"> - </v>
      </c>
      <c r="K27" t="str">
        <f t="shared" si="2"/>
        <v/>
      </c>
      <c r="L27" t="str">
        <f t="shared" si="3"/>
        <v/>
      </c>
      <c r="M27" s="65" t="s">
        <v>419</v>
      </c>
      <c r="N27" t="str">
        <f t="shared" si="5"/>
        <v/>
      </c>
      <c r="O27" t="str">
        <f t="shared" si="6"/>
        <v/>
      </c>
    </row>
    <row r="28" spans="1:15" x14ac:dyDescent="0.25">
      <c r="A28" s="77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Ολική</v>
      </c>
      <c r="H28" t="str">
        <f t="shared" si="0"/>
        <v/>
      </c>
      <c r="I28" t="e">
        <f t="shared" si="1"/>
        <v>#NUM!</v>
      </c>
      <c r="J28" t="str">
        <f t="shared" si="4"/>
        <v xml:space="preserve"> - </v>
      </c>
      <c r="K28" t="str">
        <f t="shared" si="2"/>
        <v/>
      </c>
      <c r="L28" t="str">
        <f t="shared" si="3"/>
        <v/>
      </c>
      <c r="M28" s="65" t="s">
        <v>419</v>
      </c>
      <c r="N28" t="str">
        <f t="shared" si="5"/>
        <v/>
      </c>
      <c r="O28" t="str">
        <f t="shared" si="6"/>
        <v/>
      </c>
    </row>
    <row r="29" spans="1:15" x14ac:dyDescent="0.25">
      <c r="A29" s="77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Ολική</v>
      </c>
      <c r="H29" t="str">
        <f t="shared" si="0"/>
        <v/>
      </c>
      <c r="I29" t="e">
        <f t="shared" si="1"/>
        <v>#NUM!</v>
      </c>
      <c r="J29" t="str">
        <f t="shared" si="4"/>
        <v xml:space="preserve"> - </v>
      </c>
      <c r="K29" t="str">
        <f t="shared" si="2"/>
        <v/>
      </c>
      <c r="L29" t="str">
        <f t="shared" si="3"/>
        <v/>
      </c>
      <c r="M29" s="65" t="s">
        <v>419</v>
      </c>
      <c r="N29" t="str">
        <f t="shared" si="5"/>
        <v/>
      </c>
      <c r="O29" t="str">
        <f t="shared" si="6"/>
        <v/>
      </c>
    </row>
    <row r="30" spans="1:15" x14ac:dyDescent="0.25">
      <c r="A30" s="77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Ολική</v>
      </c>
      <c r="H30" t="str">
        <f t="shared" si="0"/>
        <v/>
      </c>
      <c r="I30" t="e">
        <f t="shared" si="1"/>
        <v>#NUM!</v>
      </c>
      <c r="J30" t="str">
        <f t="shared" si="4"/>
        <v xml:space="preserve"> - </v>
      </c>
      <c r="K30" t="str">
        <f t="shared" si="2"/>
        <v/>
      </c>
      <c r="L30" t="str">
        <f t="shared" si="3"/>
        <v/>
      </c>
      <c r="M30" s="65" t="s">
        <v>419</v>
      </c>
      <c r="N30" t="str">
        <f t="shared" si="5"/>
        <v/>
      </c>
      <c r="O30" t="str">
        <f t="shared" si="6"/>
        <v/>
      </c>
    </row>
    <row r="31" spans="1:15" x14ac:dyDescent="0.25">
      <c r="A31" s="77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Ολική</v>
      </c>
      <c r="H31" t="str">
        <f t="shared" si="0"/>
        <v/>
      </c>
      <c r="I31" t="e">
        <f t="shared" si="1"/>
        <v>#NUM!</v>
      </c>
      <c r="J31" t="str">
        <f t="shared" si="4"/>
        <v xml:space="preserve"> - </v>
      </c>
      <c r="K31" t="str">
        <f t="shared" si="2"/>
        <v/>
      </c>
      <c r="L31" t="str">
        <f t="shared" si="3"/>
        <v/>
      </c>
      <c r="M31" s="65" t="s">
        <v>419</v>
      </c>
      <c r="N31" t="str">
        <f t="shared" si="5"/>
        <v/>
      </c>
      <c r="O31" t="str">
        <f t="shared" si="6"/>
        <v/>
      </c>
    </row>
    <row r="32" spans="1:15" x14ac:dyDescent="0.25">
      <c r="A32" s="77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Ολική</v>
      </c>
      <c r="H32" t="str">
        <f t="shared" si="0"/>
        <v/>
      </c>
      <c r="I32" t="e">
        <f t="shared" si="1"/>
        <v>#NUM!</v>
      </c>
      <c r="J32" t="str">
        <f t="shared" si="4"/>
        <v xml:space="preserve"> - </v>
      </c>
      <c r="K32" t="str">
        <f t="shared" si="2"/>
        <v/>
      </c>
      <c r="L32" t="str">
        <f t="shared" si="3"/>
        <v/>
      </c>
      <c r="M32" s="65" t="s">
        <v>419</v>
      </c>
      <c r="N32" t="str">
        <f t="shared" si="5"/>
        <v/>
      </c>
      <c r="O32" t="str">
        <f t="shared" si="6"/>
        <v/>
      </c>
    </row>
    <row r="33" spans="1:15" x14ac:dyDescent="0.25">
      <c r="A33" s="77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Ολική</v>
      </c>
      <c r="H33" t="str">
        <f t="shared" si="0"/>
        <v/>
      </c>
      <c r="I33" t="e">
        <f t="shared" si="1"/>
        <v>#NUM!</v>
      </c>
      <c r="J33" t="str">
        <f t="shared" si="4"/>
        <v xml:space="preserve"> - </v>
      </c>
      <c r="K33" t="str">
        <f t="shared" si="2"/>
        <v/>
      </c>
      <c r="L33" t="str">
        <f t="shared" si="3"/>
        <v/>
      </c>
      <c r="M33" s="65" t="s">
        <v>419</v>
      </c>
      <c r="N33" t="str">
        <f t="shared" si="5"/>
        <v/>
      </c>
      <c r="O33" t="str">
        <f t="shared" si="6"/>
        <v/>
      </c>
    </row>
    <row r="34" spans="1:15" x14ac:dyDescent="0.25">
      <c r="A34" s="77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Ολική</v>
      </c>
      <c r="H34" t="str">
        <f t="shared" si="0"/>
        <v/>
      </c>
      <c r="I34" t="e">
        <f t="shared" si="1"/>
        <v>#NUM!</v>
      </c>
      <c r="J34" t="str">
        <f t="shared" si="4"/>
        <v xml:space="preserve"> - </v>
      </c>
      <c r="K34" t="str">
        <f t="shared" si="2"/>
        <v/>
      </c>
      <c r="L34" t="str">
        <f t="shared" si="3"/>
        <v/>
      </c>
      <c r="M34" s="65" t="s">
        <v>419</v>
      </c>
      <c r="N34" t="str">
        <f t="shared" si="5"/>
        <v/>
      </c>
      <c r="O34" t="str">
        <f t="shared" si="6"/>
        <v/>
      </c>
    </row>
    <row r="35" spans="1:15" x14ac:dyDescent="0.25">
      <c r="A35" s="77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Ολική</v>
      </c>
      <c r="H35" t="str">
        <f t="shared" si="0"/>
        <v/>
      </c>
      <c r="I35" t="e">
        <f t="shared" si="1"/>
        <v>#NUM!</v>
      </c>
      <c r="J35" t="str">
        <f t="shared" si="4"/>
        <v xml:space="preserve"> - </v>
      </c>
      <c r="K35" t="str">
        <f t="shared" si="2"/>
        <v/>
      </c>
      <c r="L35" t="str">
        <f t="shared" si="3"/>
        <v/>
      </c>
      <c r="M35" s="65" t="s">
        <v>419</v>
      </c>
      <c r="N35" t="str">
        <f t="shared" si="5"/>
        <v/>
      </c>
      <c r="O35" t="str">
        <f t="shared" si="6"/>
        <v/>
      </c>
    </row>
    <row r="36" spans="1:15" x14ac:dyDescent="0.25">
      <c r="A36" s="77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Ολική</v>
      </c>
      <c r="H36" t="str">
        <f t="shared" si="0"/>
        <v/>
      </c>
      <c r="I36" t="e">
        <f t="shared" si="1"/>
        <v>#NUM!</v>
      </c>
      <c r="J36" t="str">
        <f t="shared" si="4"/>
        <v xml:space="preserve"> - </v>
      </c>
      <c r="K36" t="str">
        <f t="shared" si="2"/>
        <v/>
      </c>
      <c r="L36" t="str">
        <f t="shared" si="3"/>
        <v/>
      </c>
      <c r="M36" s="65" t="s">
        <v>419</v>
      </c>
      <c r="N36" t="str">
        <f t="shared" si="5"/>
        <v/>
      </c>
      <c r="O36" t="str">
        <f t="shared" si="6"/>
        <v/>
      </c>
    </row>
    <row r="37" spans="1:15" x14ac:dyDescent="0.25">
      <c r="A37" s="77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Ολική</v>
      </c>
      <c r="H37" t="str">
        <f t="shared" si="0"/>
        <v/>
      </c>
      <c r="I37" t="e">
        <f t="shared" si="1"/>
        <v>#NUM!</v>
      </c>
      <c r="J37" t="str">
        <f t="shared" si="4"/>
        <v xml:space="preserve"> - </v>
      </c>
      <c r="K37" t="str">
        <f t="shared" si="2"/>
        <v/>
      </c>
      <c r="L37" t="str">
        <f t="shared" si="3"/>
        <v/>
      </c>
      <c r="M37" s="65" t="s">
        <v>419</v>
      </c>
      <c r="N37" t="str">
        <f t="shared" si="5"/>
        <v/>
      </c>
      <c r="O37" t="str">
        <f t="shared" si="6"/>
        <v/>
      </c>
    </row>
    <row r="38" spans="1:15" x14ac:dyDescent="0.25">
      <c r="A38" s="77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Ολική</v>
      </c>
      <c r="H38" t="str">
        <f t="shared" si="0"/>
        <v/>
      </c>
      <c r="I38" t="e">
        <f t="shared" si="1"/>
        <v>#NUM!</v>
      </c>
      <c r="J38" t="str">
        <f t="shared" si="4"/>
        <v xml:space="preserve"> - </v>
      </c>
      <c r="K38" t="str">
        <f t="shared" si="2"/>
        <v/>
      </c>
      <c r="L38" t="str">
        <f t="shared" si="3"/>
        <v/>
      </c>
      <c r="M38" s="65" t="s">
        <v>419</v>
      </c>
      <c r="N38" t="str">
        <f t="shared" si="5"/>
        <v/>
      </c>
      <c r="O38" t="str">
        <f t="shared" si="6"/>
        <v/>
      </c>
    </row>
    <row r="39" spans="1:15" x14ac:dyDescent="0.25">
      <c r="A39" s="77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Ολική</v>
      </c>
      <c r="H39" t="str">
        <f t="shared" si="0"/>
        <v/>
      </c>
      <c r="I39" t="e">
        <f t="shared" si="1"/>
        <v>#NUM!</v>
      </c>
      <c r="J39" t="str">
        <f t="shared" si="4"/>
        <v xml:space="preserve"> - </v>
      </c>
      <c r="K39" t="str">
        <f t="shared" si="2"/>
        <v/>
      </c>
      <c r="L39" t="str">
        <f t="shared" si="3"/>
        <v/>
      </c>
      <c r="M39" s="65" t="s">
        <v>419</v>
      </c>
      <c r="N39" t="str">
        <f t="shared" si="5"/>
        <v/>
      </c>
      <c r="O39" t="str">
        <f t="shared" si="6"/>
        <v/>
      </c>
    </row>
    <row r="40" spans="1:15" x14ac:dyDescent="0.25">
      <c r="A40" s="77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Ολική</v>
      </c>
      <c r="H40" t="str">
        <f t="shared" si="0"/>
        <v/>
      </c>
      <c r="I40" t="e">
        <f t="shared" si="1"/>
        <v>#NUM!</v>
      </c>
      <c r="J40" t="str">
        <f t="shared" si="4"/>
        <v xml:space="preserve"> - </v>
      </c>
      <c r="K40" t="str">
        <f t="shared" si="2"/>
        <v/>
      </c>
      <c r="L40" t="str">
        <f t="shared" si="3"/>
        <v/>
      </c>
      <c r="M40" s="65" t="s">
        <v>419</v>
      </c>
      <c r="N40" t="str">
        <f t="shared" si="5"/>
        <v/>
      </c>
      <c r="O40" t="str">
        <f t="shared" si="6"/>
        <v/>
      </c>
    </row>
    <row r="41" spans="1:15" x14ac:dyDescent="0.25">
      <c r="A41" s="77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Ολική</v>
      </c>
      <c r="H41" t="str">
        <f t="shared" si="0"/>
        <v/>
      </c>
      <c r="I41" t="e">
        <f t="shared" si="1"/>
        <v>#NUM!</v>
      </c>
      <c r="J41" t="str">
        <f t="shared" si="4"/>
        <v xml:space="preserve"> - </v>
      </c>
      <c r="K41" t="str">
        <f t="shared" si="2"/>
        <v/>
      </c>
      <c r="L41" t="str">
        <f t="shared" si="3"/>
        <v/>
      </c>
      <c r="M41" s="65" t="s">
        <v>419</v>
      </c>
      <c r="N41" t="str">
        <f t="shared" si="5"/>
        <v/>
      </c>
      <c r="O41" t="str">
        <f t="shared" si="6"/>
        <v/>
      </c>
    </row>
    <row r="42" spans="1:15" x14ac:dyDescent="0.25">
      <c r="A42" s="77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Ολική</v>
      </c>
      <c r="H42" t="str">
        <f t="shared" si="0"/>
        <v/>
      </c>
      <c r="I42" t="e">
        <f t="shared" si="1"/>
        <v>#NUM!</v>
      </c>
      <c r="J42" t="str">
        <f t="shared" si="4"/>
        <v xml:space="preserve"> - </v>
      </c>
      <c r="K42" t="str">
        <f t="shared" si="2"/>
        <v/>
      </c>
      <c r="L42" t="str">
        <f t="shared" si="3"/>
        <v/>
      </c>
      <c r="M42" s="65" t="s">
        <v>419</v>
      </c>
      <c r="N42" t="str">
        <f t="shared" si="5"/>
        <v/>
      </c>
      <c r="O42" t="str">
        <f t="shared" si="6"/>
        <v/>
      </c>
    </row>
    <row r="43" spans="1:15" x14ac:dyDescent="0.25">
      <c r="A43" s="77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Ολική</v>
      </c>
      <c r="H43" t="str">
        <f t="shared" si="0"/>
        <v/>
      </c>
      <c r="I43" t="e">
        <f t="shared" si="1"/>
        <v>#NUM!</v>
      </c>
      <c r="J43" t="str">
        <f t="shared" si="4"/>
        <v xml:space="preserve"> - </v>
      </c>
      <c r="K43" t="str">
        <f t="shared" si="2"/>
        <v/>
      </c>
      <c r="L43" t="str">
        <f t="shared" si="3"/>
        <v/>
      </c>
      <c r="M43" s="65" t="s">
        <v>419</v>
      </c>
      <c r="N43" t="str">
        <f t="shared" si="5"/>
        <v/>
      </c>
      <c r="O43" t="str">
        <f t="shared" si="6"/>
        <v/>
      </c>
    </row>
    <row r="44" spans="1:15" x14ac:dyDescent="0.25">
      <c r="A44" s="77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Ολική</v>
      </c>
      <c r="H44" t="str">
        <f t="shared" si="0"/>
        <v/>
      </c>
      <c r="I44" t="e">
        <f t="shared" si="1"/>
        <v>#NUM!</v>
      </c>
      <c r="J44" t="str">
        <f t="shared" si="4"/>
        <v xml:space="preserve"> - </v>
      </c>
      <c r="K44" t="str">
        <f t="shared" si="2"/>
        <v/>
      </c>
      <c r="L44" t="str">
        <f t="shared" si="3"/>
        <v/>
      </c>
      <c r="M44" s="65" t="s">
        <v>419</v>
      </c>
      <c r="N44" t="str">
        <f t="shared" si="5"/>
        <v/>
      </c>
      <c r="O44" t="str">
        <f t="shared" si="6"/>
        <v/>
      </c>
    </row>
    <row r="45" spans="1:15" x14ac:dyDescent="0.25">
      <c r="A45" s="77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Ολική</v>
      </c>
      <c r="H45" t="str">
        <f t="shared" si="0"/>
        <v/>
      </c>
      <c r="I45" t="e">
        <f t="shared" si="1"/>
        <v>#NUM!</v>
      </c>
      <c r="J45" t="str">
        <f t="shared" si="4"/>
        <v xml:space="preserve"> - </v>
      </c>
      <c r="K45" t="str">
        <f t="shared" si="2"/>
        <v/>
      </c>
      <c r="L45" t="str">
        <f t="shared" si="3"/>
        <v/>
      </c>
      <c r="M45" s="65" t="s">
        <v>419</v>
      </c>
      <c r="N45" t="str">
        <f t="shared" si="5"/>
        <v/>
      </c>
      <c r="O45" t="str">
        <f t="shared" si="6"/>
        <v/>
      </c>
    </row>
    <row r="46" spans="1:15" x14ac:dyDescent="0.25">
      <c r="A46" s="77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Ολική</v>
      </c>
      <c r="H46" t="str">
        <f t="shared" si="0"/>
        <v/>
      </c>
      <c r="I46" t="e">
        <f t="shared" si="1"/>
        <v>#NUM!</v>
      </c>
      <c r="J46" t="str">
        <f t="shared" si="4"/>
        <v xml:space="preserve"> - </v>
      </c>
      <c r="K46" t="str">
        <f t="shared" si="2"/>
        <v/>
      </c>
      <c r="L46" t="str">
        <f t="shared" si="3"/>
        <v/>
      </c>
      <c r="M46" s="65" t="s">
        <v>419</v>
      </c>
      <c r="N46" t="str">
        <f t="shared" si="5"/>
        <v/>
      </c>
      <c r="O46" t="str">
        <f t="shared" si="6"/>
        <v/>
      </c>
    </row>
    <row r="47" spans="1:15" x14ac:dyDescent="0.25">
      <c r="A47" s="77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Ολική</v>
      </c>
      <c r="H47" t="str">
        <f t="shared" si="0"/>
        <v/>
      </c>
      <c r="I47" t="e">
        <f t="shared" si="1"/>
        <v>#NUM!</v>
      </c>
      <c r="J47" t="str">
        <f t="shared" si="4"/>
        <v xml:space="preserve"> - </v>
      </c>
      <c r="K47" t="str">
        <f t="shared" si="2"/>
        <v/>
      </c>
      <c r="L47" t="str">
        <f t="shared" si="3"/>
        <v/>
      </c>
      <c r="M47" s="65" t="s">
        <v>419</v>
      </c>
      <c r="N47" t="str">
        <f t="shared" si="5"/>
        <v/>
      </c>
      <c r="O47" t="str">
        <f t="shared" si="6"/>
        <v/>
      </c>
    </row>
    <row r="48" spans="1:15" x14ac:dyDescent="0.25">
      <c r="A48" s="77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Ολική</v>
      </c>
      <c r="H48" t="str">
        <f t="shared" si="0"/>
        <v/>
      </c>
      <c r="I48" t="e">
        <f t="shared" si="1"/>
        <v>#NUM!</v>
      </c>
      <c r="J48" t="str">
        <f t="shared" si="4"/>
        <v xml:space="preserve"> - </v>
      </c>
      <c r="K48" t="str">
        <f t="shared" si="2"/>
        <v/>
      </c>
      <c r="L48" t="str">
        <f t="shared" si="3"/>
        <v/>
      </c>
      <c r="M48" s="65" t="s">
        <v>419</v>
      </c>
      <c r="N48" t="str">
        <f t="shared" si="5"/>
        <v/>
      </c>
      <c r="O48" t="str">
        <f t="shared" si="6"/>
        <v/>
      </c>
    </row>
    <row r="49" spans="1:15" x14ac:dyDescent="0.25">
      <c r="A49" s="77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Ολική</v>
      </c>
      <c r="H49" t="str">
        <f t="shared" si="0"/>
        <v/>
      </c>
      <c r="I49" t="e">
        <f t="shared" si="1"/>
        <v>#NUM!</v>
      </c>
      <c r="J49" t="str">
        <f t="shared" si="4"/>
        <v xml:space="preserve"> - </v>
      </c>
      <c r="K49" t="str">
        <f t="shared" si="2"/>
        <v/>
      </c>
      <c r="L49" t="str">
        <f t="shared" si="3"/>
        <v/>
      </c>
      <c r="M49" s="65" t="s">
        <v>419</v>
      </c>
      <c r="N49" t="str">
        <f t="shared" si="5"/>
        <v/>
      </c>
      <c r="O49" t="str">
        <f t="shared" si="6"/>
        <v/>
      </c>
    </row>
    <row r="50" spans="1:15" x14ac:dyDescent="0.25">
      <c r="A50" s="77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Ολική</v>
      </c>
      <c r="H50" t="str">
        <f t="shared" si="0"/>
        <v/>
      </c>
      <c r="I50" t="e">
        <f t="shared" si="1"/>
        <v>#NUM!</v>
      </c>
      <c r="J50" t="str">
        <f t="shared" si="4"/>
        <v xml:space="preserve"> - </v>
      </c>
      <c r="K50" t="str">
        <f t="shared" si="2"/>
        <v/>
      </c>
      <c r="L50" t="str">
        <f t="shared" si="3"/>
        <v/>
      </c>
      <c r="M50" s="65" t="s">
        <v>419</v>
      </c>
      <c r="N50" t="str">
        <f t="shared" si="5"/>
        <v/>
      </c>
      <c r="O50" t="str">
        <f t="shared" si="6"/>
        <v/>
      </c>
    </row>
    <row r="51" spans="1:15" x14ac:dyDescent="0.25">
      <c r="A51" s="77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Ολική</v>
      </c>
      <c r="H51" t="str">
        <f t="shared" si="0"/>
        <v/>
      </c>
      <c r="I51" t="e">
        <f t="shared" si="1"/>
        <v>#NUM!</v>
      </c>
      <c r="J51" t="str">
        <f t="shared" si="4"/>
        <v xml:space="preserve"> - </v>
      </c>
      <c r="K51" t="str">
        <f t="shared" si="2"/>
        <v/>
      </c>
      <c r="L51" t="str">
        <f t="shared" si="3"/>
        <v/>
      </c>
      <c r="M51" s="65" t="s">
        <v>419</v>
      </c>
      <c r="N51" t="str">
        <f t="shared" si="5"/>
        <v/>
      </c>
      <c r="O51" t="str">
        <f t="shared" si="6"/>
        <v/>
      </c>
    </row>
    <row r="52" spans="1:15" x14ac:dyDescent="0.25">
      <c r="A52" s="77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Ολική</v>
      </c>
      <c r="H52" t="str">
        <f t="shared" si="0"/>
        <v/>
      </c>
      <c r="I52" t="e">
        <f t="shared" si="1"/>
        <v>#NUM!</v>
      </c>
      <c r="J52" t="str">
        <f t="shared" si="4"/>
        <v xml:space="preserve"> - </v>
      </c>
      <c r="K52" t="str">
        <f t="shared" si="2"/>
        <v/>
      </c>
      <c r="L52" t="str">
        <f t="shared" si="3"/>
        <v/>
      </c>
      <c r="M52" s="65" t="s">
        <v>419</v>
      </c>
      <c r="N52" t="str">
        <f t="shared" si="5"/>
        <v/>
      </c>
      <c r="O52" t="str">
        <f t="shared" si="6"/>
        <v/>
      </c>
    </row>
    <row r="53" spans="1:15" x14ac:dyDescent="0.25">
      <c r="A53" s="77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Ολική</v>
      </c>
      <c r="H53" t="str">
        <f t="shared" si="0"/>
        <v/>
      </c>
      <c r="I53" t="e">
        <f t="shared" si="1"/>
        <v>#NUM!</v>
      </c>
      <c r="J53" t="str">
        <f t="shared" si="4"/>
        <v xml:space="preserve"> - </v>
      </c>
      <c r="K53" t="str">
        <f t="shared" si="2"/>
        <v/>
      </c>
      <c r="L53" t="str">
        <f t="shared" si="3"/>
        <v/>
      </c>
      <c r="M53" s="65" t="s">
        <v>419</v>
      </c>
      <c r="N53" t="str">
        <f t="shared" si="5"/>
        <v/>
      </c>
      <c r="O53" t="str">
        <f t="shared" si="6"/>
        <v/>
      </c>
    </row>
    <row r="54" spans="1:15" x14ac:dyDescent="0.25">
      <c r="A54" s="77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Ολική</v>
      </c>
      <c r="H54" t="str">
        <f t="shared" si="0"/>
        <v/>
      </c>
      <c r="I54" t="e">
        <f t="shared" si="1"/>
        <v>#NUM!</v>
      </c>
      <c r="J54" t="str">
        <f t="shared" si="4"/>
        <v xml:space="preserve"> - </v>
      </c>
      <c r="K54" t="str">
        <f t="shared" si="2"/>
        <v/>
      </c>
      <c r="L54" t="str">
        <f t="shared" si="3"/>
        <v/>
      </c>
      <c r="M54" s="65" t="s">
        <v>419</v>
      </c>
      <c r="N54" t="str">
        <f t="shared" si="5"/>
        <v/>
      </c>
      <c r="O54" t="str">
        <f t="shared" si="6"/>
        <v/>
      </c>
    </row>
    <row r="55" spans="1:15" x14ac:dyDescent="0.25">
      <c r="A55" s="77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Ολική</v>
      </c>
      <c r="H55" t="str">
        <f t="shared" si="0"/>
        <v/>
      </c>
      <c r="I55" t="e">
        <f t="shared" si="1"/>
        <v>#NUM!</v>
      </c>
      <c r="J55" t="str">
        <f t="shared" si="4"/>
        <v xml:space="preserve"> - </v>
      </c>
      <c r="K55" t="str">
        <f t="shared" si="2"/>
        <v/>
      </c>
      <c r="L55" t="str">
        <f t="shared" si="3"/>
        <v/>
      </c>
      <c r="M55" s="65" t="s">
        <v>419</v>
      </c>
      <c r="N55" t="str">
        <f t="shared" si="5"/>
        <v/>
      </c>
      <c r="O55" t="str">
        <f t="shared" si="6"/>
        <v/>
      </c>
    </row>
    <row r="56" spans="1:15" x14ac:dyDescent="0.25">
      <c r="A56" s="77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Ολική</v>
      </c>
      <c r="H56" t="str">
        <f t="shared" si="0"/>
        <v/>
      </c>
      <c r="I56" t="e">
        <f t="shared" si="1"/>
        <v>#NUM!</v>
      </c>
      <c r="J56" t="str">
        <f t="shared" si="4"/>
        <v xml:space="preserve"> - </v>
      </c>
      <c r="K56" t="str">
        <f t="shared" si="2"/>
        <v/>
      </c>
      <c r="L56" t="str">
        <f t="shared" si="3"/>
        <v/>
      </c>
      <c r="M56" s="65" t="s">
        <v>419</v>
      </c>
      <c r="N56" t="str">
        <f t="shared" si="5"/>
        <v/>
      </c>
      <c r="O56" t="str">
        <f t="shared" si="6"/>
        <v/>
      </c>
    </row>
    <row r="57" spans="1:15" x14ac:dyDescent="0.25">
      <c r="A57" s="77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Ολική</v>
      </c>
      <c r="H57" t="str">
        <f t="shared" si="0"/>
        <v/>
      </c>
      <c r="I57" t="e">
        <f t="shared" si="1"/>
        <v>#NUM!</v>
      </c>
      <c r="J57" t="str">
        <f t="shared" si="4"/>
        <v xml:space="preserve"> - </v>
      </c>
      <c r="K57" t="str">
        <f t="shared" si="2"/>
        <v/>
      </c>
      <c r="L57" t="str">
        <f t="shared" si="3"/>
        <v/>
      </c>
      <c r="M57" s="65" t="s">
        <v>419</v>
      </c>
      <c r="N57" t="str">
        <f t="shared" si="5"/>
        <v/>
      </c>
      <c r="O57" t="str">
        <f t="shared" si="6"/>
        <v/>
      </c>
    </row>
    <row r="58" spans="1:15" x14ac:dyDescent="0.25">
      <c r="A58" s="77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Ολική</v>
      </c>
      <c r="H58" t="str">
        <f t="shared" si="0"/>
        <v/>
      </c>
      <c r="I58" t="e">
        <f t="shared" si="1"/>
        <v>#NUM!</v>
      </c>
      <c r="J58" t="str">
        <f t="shared" si="4"/>
        <v xml:space="preserve"> - </v>
      </c>
      <c r="K58" t="str">
        <f t="shared" si="2"/>
        <v/>
      </c>
      <c r="L58" t="str">
        <f t="shared" si="3"/>
        <v/>
      </c>
      <c r="M58" s="65" t="s">
        <v>419</v>
      </c>
      <c r="N58" t="str">
        <f t="shared" si="5"/>
        <v/>
      </c>
      <c r="O58" t="str">
        <f t="shared" si="6"/>
        <v/>
      </c>
    </row>
    <row r="59" spans="1:15" x14ac:dyDescent="0.25">
      <c r="A59" s="77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Ολική</v>
      </c>
      <c r="H59" t="str">
        <f t="shared" si="0"/>
        <v/>
      </c>
      <c r="I59" t="e">
        <f t="shared" si="1"/>
        <v>#NUM!</v>
      </c>
      <c r="J59" t="str">
        <f t="shared" si="4"/>
        <v xml:space="preserve"> - </v>
      </c>
      <c r="K59" t="str">
        <f t="shared" si="2"/>
        <v/>
      </c>
      <c r="L59" t="str">
        <f t="shared" si="3"/>
        <v/>
      </c>
      <c r="M59" s="65" t="s">
        <v>419</v>
      </c>
      <c r="N59" t="str">
        <f t="shared" si="5"/>
        <v/>
      </c>
      <c r="O59" t="str">
        <f t="shared" si="6"/>
        <v/>
      </c>
    </row>
    <row r="60" spans="1:15" x14ac:dyDescent="0.25">
      <c r="A60" s="77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Ολική</v>
      </c>
      <c r="H60" t="str">
        <f t="shared" si="0"/>
        <v/>
      </c>
      <c r="I60" t="e">
        <f t="shared" si="1"/>
        <v>#NUM!</v>
      </c>
      <c r="J60" t="str">
        <f t="shared" si="4"/>
        <v xml:space="preserve"> - </v>
      </c>
      <c r="K60" t="str">
        <f t="shared" si="2"/>
        <v/>
      </c>
      <c r="L60" t="str">
        <f t="shared" si="3"/>
        <v/>
      </c>
      <c r="M60" s="65" t="s">
        <v>419</v>
      </c>
      <c r="N60" t="str">
        <f t="shared" si="5"/>
        <v/>
      </c>
      <c r="O60" t="str">
        <f t="shared" si="6"/>
        <v/>
      </c>
    </row>
    <row r="61" spans="1:15" x14ac:dyDescent="0.25">
      <c r="A61" s="77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Ολική</v>
      </c>
      <c r="H61" t="str">
        <f t="shared" si="0"/>
        <v/>
      </c>
      <c r="I61" t="e">
        <f t="shared" si="1"/>
        <v>#NUM!</v>
      </c>
      <c r="J61" t="str">
        <f t="shared" si="4"/>
        <v xml:space="preserve"> - </v>
      </c>
      <c r="K61" t="str">
        <f t="shared" si="2"/>
        <v/>
      </c>
      <c r="L61" t="str">
        <f t="shared" si="3"/>
        <v/>
      </c>
      <c r="M61" s="65" t="s">
        <v>419</v>
      </c>
      <c r="N61" t="str">
        <f t="shared" si="5"/>
        <v/>
      </c>
      <c r="O61" t="str">
        <f t="shared" si="6"/>
        <v/>
      </c>
    </row>
    <row r="62" spans="1:15" x14ac:dyDescent="0.25">
      <c r="A62" s="77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Ολική</v>
      </c>
      <c r="H62" t="str">
        <f t="shared" si="0"/>
        <v/>
      </c>
      <c r="I62" t="e">
        <f t="shared" si="1"/>
        <v>#NUM!</v>
      </c>
      <c r="J62" t="str">
        <f t="shared" si="4"/>
        <v xml:space="preserve"> - </v>
      </c>
      <c r="K62" t="str">
        <f t="shared" si="2"/>
        <v/>
      </c>
      <c r="L62" t="str">
        <f t="shared" si="3"/>
        <v/>
      </c>
      <c r="M62" s="65" t="s">
        <v>419</v>
      </c>
      <c r="N62" t="str">
        <f t="shared" si="5"/>
        <v/>
      </c>
      <c r="O62" t="str">
        <f t="shared" si="6"/>
        <v/>
      </c>
    </row>
    <row r="63" spans="1:15" x14ac:dyDescent="0.25">
      <c r="A63" s="77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Ολική</v>
      </c>
      <c r="H63" t="str">
        <f t="shared" si="0"/>
        <v/>
      </c>
      <c r="I63" t="e">
        <f t="shared" si="1"/>
        <v>#NUM!</v>
      </c>
      <c r="J63" t="str">
        <f t="shared" si="4"/>
        <v xml:space="preserve"> - </v>
      </c>
      <c r="K63" t="str">
        <f t="shared" si="2"/>
        <v/>
      </c>
      <c r="L63" t="str">
        <f t="shared" si="3"/>
        <v/>
      </c>
      <c r="M63" s="65" t="s">
        <v>419</v>
      </c>
      <c r="N63" t="str">
        <f t="shared" si="5"/>
        <v/>
      </c>
      <c r="O63" t="str">
        <f t="shared" si="6"/>
        <v/>
      </c>
    </row>
    <row r="64" spans="1:15" x14ac:dyDescent="0.25">
      <c r="A64" s="77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Ολική</v>
      </c>
      <c r="H64" t="str">
        <f t="shared" si="0"/>
        <v/>
      </c>
      <c r="I64" t="e">
        <f t="shared" si="1"/>
        <v>#NUM!</v>
      </c>
      <c r="J64" t="str">
        <f t="shared" si="4"/>
        <v xml:space="preserve"> - </v>
      </c>
      <c r="K64" t="str">
        <f t="shared" si="2"/>
        <v/>
      </c>
      <c r="L64" t="str">
        <f t="shared" si="3"/>
        <v/>
      </c>
      <c r="M64" s="65" t="s">
        <v>419</v>
      </c>
      <c r="N64" t="str">
        <f t="shared" si="5"/>
        <v/>
      </c>
      <c r="O64" t="str">
        <f t="shared" si="6"/>
        <v/>
      </c>
    </row>
    <row r="65" spans="1:15" x14ac:dyDescent="0.25">
      <c r="A65" s="77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Ολική</v>
      </c>
      <c r="H65" t="str">
        <f t="shared" si="0"/>
        <v/>
      </c>
      <c r="I65" t="e">
        <f t="shared" si="1"/>
        <v>#NUM!</v>
      </c>
      <c r="J65" t="str">
        <f t="shared" si="4"/>
        <v xml:space="preserve"> - </v>
      </c>
      <c r="K65" t="str">
        <f t="shared" si="2"/>
        <v/>
      </c>
      <c r="L65" t="str">
        <f t="shared" si="3"/>
        <v/>
      </c>
      <c r="M65" s="65" t="s">
        <v>419</v>
      </c>
      <c r="N65" t="str">
        <f t="shared" si="5"/>
        <v/>
      </c>
      <c r="O65" t="str">
        <f t="shared" si="6"/>
        <v/>
      </c>
    </row>
    <row r="66" spans="1:15" x14ac:dyDescent="0.25">
      <c r="A66" s="77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Ολική</v>
      </c>
      <c r="H66" t="str">
        <f t="shared" ref="H66:H129" si="7">IF(G66="Μερική",A66,"")</f>
        <v/>
      </c>
      <c r="I66" t="e">
        <f t="shared" ref="I66:I129" si="8">SMALL(H:H,A66)</f>
        <v>#NUM!</v>
      </c>
      <c r="J66" t="str">
        <f t="shared" si="4"/>
        <v xml:space="preserve"> - </v>
      </c>
      <c r="K66" t="str">
        <f t="shared" ref="K66:K129" si="9">IF(ISNUMBER(I66),LOOKUP(I66,A:A,B:B),"")</f>
        <v/>
      </c>
      <c r="L66" t="str">
        <f t="shared" ref="L66:L129" si="10">IF(ISNUMBER(I66),LOOKUP(I66,A:A,D:D),"")</f>
        <v/>
      </c>
      <c r="M66" s="65" t="s">
        <v>419</v>
      </c>
      <c r="N66" t="str">
        <f t="shared" si="5"/>
        <v/>
      </c>
      <c r="O66" t="str">
        <f t="shared" si="6"/>
        <v/>
      </c>
    </row>
    <row r="67" spans="1:15" x14ac:dyDescent="0.25">
      <c r="A67" s="77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Ολική</v>
      </c>
      <c r="H67" t="str">
        <f t="shared" si="7"/>
        <v/>
      </c>
      <c r="I67" t="e">
        <f t="shared" si="8"/>
        <v>#NUM!</v>
      </c>
      <c r="J67" t="str">
        <f t="shared" ref="J67:J130" si="11">CONCATENATE(L67," - ",K67)</f>
        <v xml:space="preserve"> - </v>
      </c>
      <c r="K67" t="str">
        <f t="shared" si="9"/>
        <v/>
      </c>
      <c r="L67" t="str">
        <f t="shared" si="10"/>
        <v/>
      </c>
      <c r="M67" s="65" t="s">
        <v>419</v>
      </c>
      <c r="N67" t="str">
        <f t="shared" ref="N67:N130" si="12">IF(L67&lt;&gt;"",IF(M67="ΝΑΙ",K67&amp;" - "&amp;L67&amp;", ",""),"")</f>
        <v/>
      </c>
      <c r="O67" t="str">
        <f t="shared" si="6"/>
        <v/>
      </c>
    </row>
    <row r="68" spans="1:15" x14ac:dyDescent="0.25">
      <c r="A68" s="77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11"/>
        <v xml:space="preserve"> - </v>
      </c>
      <c r="K68" t="str">
        <f t="shared" si="9"/>
        <v/>
      </c>
      <c r="L68" t="str">
        <f t="shared" si="10"/>
        <v/>
      </c>
      <c r="M68" s="65" t="s">
        <v>419</v>
      </c>
      <c r="N68" t="str">
        <f t="shared" si="12"/>
        <v/>
      </c>
      <c r="O68" t="str">
        <f t="shared" ref="O68:O131" si="13">O67&amp;N68</f>
        <v/>
      </c>
    </row>
    <row r="69" spans="1:15" x14ac:dyDescent="0.25">
      <c r="A69" s="77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11"/>
        <v xml:space="preserve"> - </v>
      </c>
      <c r="K69" t="str">
        <f t="shared" si="9"/>
        <v/>
      </c>
      <c r="L69" t="str">
        <f t="shared" si="10"/>
        <v/>
      </c>
      <c r="M69" s="65" t="s">
        <v>419</v>
      </c>
      <c r="N69" t="str">
        <f t="shared" si="12"/>
        <v/>
      </c>
      <c r="O69" t="str">
        <f t="shared" si="13"/>
        <v/>
      </c>
    </row>
    <row r="70" spans="1:15" x14ac:dyDescent="0.25">
      <c r="A70" s="77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11"/>
        <v xml:space="preserve"> - </v>
      </c>
      <c r="K70" t="str">
        <f t="shared" si="9"/>
        <v/>
      </c>
      <c r="L70" t="str">
        <f t="shared" si="10"/>
        <v/>
      </c>
      <c r="M70" s="65" t="s">
        <v>419</v>
      </c>
      <c r="N70" t="str">
        <f t="shared" si="12"/>
        <v/>
      </c>
      <c r="O70" t="str">
        <f t="shared" si="13"/>
        <v/>
      </c>
    </row>
    <row r="71" spans="1:15" x14ac:dyDescent="0.25">
      <c r="A71" s="77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11"/>
        <v xml:space="preserve"> - </v>
      </c>
      <c r="K71" t="str">
        <f t="shared" si="9"/>
        <v/>
      </c>
      <c r="L71" t="str">
        <f t="shared" si="10"/>
        <v/>
      </c>
      <c r="M71" s="65" t="s">
        <v>419</v>
      </c>
      <c r="N71" t="str">
        <f t="shared" si="12"/>
        <v/>
      </c>
      <c r="O71" t="str">
        <f t="shared" si="13"/>
        <v/>
      </c>
    </row>
    <row r="72" spans="1:15" x14ac:dyDescent="0.25">
      <c r="A72" s="77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11"/>
        <v xml:space="preserve"> - </v>
      </c>
      <c r="K72" t="str">
        <f t="shared" si="9"/>
        <v/>
      </c>
      <c r="L72" t="str">
        <f t="shared" si="10"/>
        <v/>
      </c>
      <c r="M72" s="65" t="s">
        <v>419</v>
      </c>
      <c r="N72" t="str">
        <f t="shared" si="12"/>
        <v/>
      </c>
      <c r="O72" t="str">
        <f t="shared" si="13"/>
        <v/>
      </c>
    </row>
    <row r="73" spans="1:15" x14ac:dyDescent="0.25">
      <c r="A73" s="77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11"/>
        <v xml:space="preserve"> - </v>
      </c>
      <c r="K73" t="str">
        <f t="shared" si="9"/>
        <v/>
      </c>
      <c r="L73" t="str">
        <f t="shared" si="10"/>
        <v/>
      </c>
      <c r="M73" s="65" t="s">
        <v>419</v>
      </c>
      <c r="N73" t="str">
        <f t="shared" si="12"/>
        <v/>
      </c>
      <c r="O73" t="str">
        <f t="shared" si="13"/>
        <v/>
      </c>
    </row>
    <row r="74" spans="1:15" x14ac:dyDescent="0.25">
      <c r="A74" s="77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11"/>
        <v xml:space="preserve"> - </v>
      </c>
      <c r="K74" t="str">
        <f t="shared" si="9"/>
        <v/>
      </c>
      <c r="L74" t="str">
        <f t="shared" si="10"/>
        <v/>
      </c>
      <c r="M74" s="65" t="s">
        <v>419</v>
      </c>
      <c r="N74" t="str">
        <f t="shared" si="12"/>
        <v/>
      </c>
      <c r="O74" t="str">
        <f t="shared" si="13"/>
        <v/>
      </c>
    </row>
    <row r="75" spans="1:15" x14ac:dyDescent="0.25">
      <c r="A75" s="77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11"/>
        <v xml:space="preserve"> - </v>
      </c>
      <c r="K75" t="str">
        <f t="shared" si="9"/>
        <v/>
      </c>
      <c r="L75" t="str">
        <f t="shared" si="10"/>
        <v/>
      </c>
      <c r="M75" s="65" t="s">
        <v>419</v>
      </c>
      <c r="N75" t="str">
        <f t="shared" si="12"/>
        <v/>
      </c>
      <c r="O75" t="str">
        <f t="shared" si="13"/>
        <v/>
      </c>
    </row>
    <row r="76" spans="1:15" x14ac:dyDescent="0.25">
      <c r="A76" s="77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11"/>
        <v xml:space="preserve"> - </v>
      </c>
      <c r="K76" t="str">
        <f t="shared" si="9"/>
        <v/>
      </c>
      <c r="L76" t="str">
        <f t="shared" si="10"/>
        <v/>
      </c>
      <c r="M76" s="65" t="s">
        <v>419</v>
      </c>
      <c r="N76" t="str">
        <f t="shared" si="12"/>
        <v/>
      </c>
      <c r="O76" t="str">
        <f t="shared" si="13"/>
        <v/>
      </c>
    </row>
    <row r="77" spans="1:15" x14ac:dyDescent="0.25">
      <c r="A77" s="77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11"/>
        <v xml:space="preserve"> - </v>
      </c>
      <c r="K77" t="str">
        <f t="shared" si="9"/>
        <v/>
      </c>
      <c r="L77" t="str">
        <f t="shared" si="10"/>
        <v/>
      </c>
      <c r="M77" s="65" t="s">
        <v>419</v>
      </c>
      <c r="N77" t="str">
        <f t="shared" si="12"/>
        <v/>
      </c>
      <c r="O77" t="str">
        <f t="shared" si="13"/>
        <v/>
      </c>
    </row>
    <row r="78" spans="1:15" x14ac:dyDescent="0.25">
      <c r="A78" s="77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11"/>
        <v xml:space="preserve"> - </v>
      </c>
      <c r="K78" t="str">
        <f t="shared" si="9"/>
        <v/>
      </c>
      <c r="L78" t="str">
        <f t="shared" si="10"/>
        <v/>
      </c>
      <c r="M78" s="65" t="s">
        <v>419</v>
      </c>
      <c r="N78" t="str">
        <f t="shared" si="12"/>
        <v/>
      </c>
      <c r="O78" t="str">
        <f t="shared" si="13"/>
        <v/>
      </c>
    </row>
    <row r="79" spans="1:15" x14ac:dyDescent="0.25">
      <c r="A79" s="77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11"/>
        <v xml:space="preserve"> - </v>
      </c>
      <c r="K79" t="str">
        <f t="shared" si="9"/>
        <v/>
      </c>
      <c r="L79" t="str">
        <f t="shared" si="10"/>
        <v/>
      </c>
      <c r="M79" s="65" t="s">
        <v>419</v>
      </c>
      <c r="N79" t="str">
        <f t="shared" si="12"/>
        <v/>
      </c>
      <c r="O79" t="str">
        <f t="shared" si="13"/>
        <v/>
      </c>
    </row>
    <row r="80" spans="1:15" x14ac:dyDescent="0.25">
      <c r="A80" s="77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11"/>
        <v xml:space="preserve"> - </v>
      </c>
      <c r="K80" t="str">
        <f t="shared" si="9"/>
        <v/>
      </c>
      <c r="L80" t="str">
        <f t="shared" si="10"/>
        <v/>
      </c>
      <c r="M80" s="65" t="s">
        <v>419</v>
      </c>
      <c r="N80" t="str">
        <f t="shared" si="12"/>
        <v/>
      </c>
      <c r="O80" t="str">
        <f t="shared" si="13"/>
        <v/>
      </c>
    </row>
    <row r="81" spans="1:15" x14ac:dyDescent="0.25">
      <c r="A81" s="77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11"/>
        <v xml:space="preserve"> - </v>
      </c>
      <c r="K81" t="str">
        <f t="shared" si="9"/>
        <v/>
      </c>
      <c r="L81" t="str">
        <f t="shared" si="10"/>
        <v/>
      </c>
      <c r="M81" s="65" t="s">
        <v>419</v>
      </c>
      <c r="N81" t="str">
        <f t="shared" si="12"/>
        <v/>
      </c>
      <c r="O81" t="str">
        <f t="shared" si="13"/>
        <v/>
      </c>
    </row>
    <row r="82" spans="1:15" x14ac:dyDescent="0.25">
      <c r="A82" s="77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11"/>
        <v xml:space="preserve"> - </v>
      </c>
      <c r="K82" t="str">
        <f t="shared" si="9"/>
        <v/>
      </c>
      <c r="L82" t="str">
        <f t="shared" si="10"/>
        <v/>
      </c>
      <c r="M82" s="65" t="s">
        <v>419</v>
      </c>
      <c r="N82" t="str">
        <f t="shared" si="12"/>
        <v/>
      </c>
      <c r="O82" t="str">
        <f t="shared" si="13"/>
        <v/>
      </c>
    </row>
    <row r="83" spans="1:15" x14ac:dyDescent="0.25">
      <c r="A83" s="77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11"/>
        <v xml:space="preserve"> - </v>
      </c>
      <c r="K83" t="str">
        <f t="shared" si="9"/>
        <v/>
      </c>
      <c r="L83" t="str">
        <f t="shared" si="10"/>
        <v/>
      </c>
      <c r="M83" s="65" t="s">
        <v>419</v>
      </c>
      <c r="N83" t="str">
        <f t="shared" si="12"/>
        <v/>
      </c>
      <c r="O83" t="str">
        <f t="shared" si="13"/>
        <v/>
      </c>
    </row>
    <row r="84" spans="1:15" x14ac:dyDescent="0.25">
      <c r="A84" s="77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11"/>
        <v xml:space="preserve"> - </v>
      </c>
      <c r="K84" t="str">
        <f t="shared" si="9"/>
        <v/>
      </c>
      <c r="L84" t="str">
        <f t="shared" si="10"/>
        <v/>
      </c>
      <c r="M84" s="65" t="s">
        <v>419</v>
      </c>
      <c r="N84" t="str">
        <f t="shared" si="12"/>
        <v/>
      </c>
      <c r="O84" t="str">
        <f t="shared" si="13"/>
        <v/>
      </c>
    </row>
    <row r="85" spans="1:15" x14ac:dyDescent="0.25">
      <c r="A85" s="77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11"/>
        <v xml:space="preserve"> - </v>
      </c>
      <c r="K85" t="str">
        <f t="shared" si="9"/>
        <v/>
      </c>
      <c r="L85" t="str">
        <f t="shared" si="10"/>
        <v/>
      </c>
      <c r="M85" s="65" t="s">
        <v>419</v>
      </c>
      <c r="N85" t="str">
        <f t="shared" si="12"/>
        <v/>
      </c>
      <c r="O85" t="str">
        <f t="shared" si="13"/>
        <v/>
      </c>
    </row>
    <row r="86" spans="1:15" x14ac:dyDescent="0.25">
      <c r="A86" s="77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11"/>
        <v xml:space="preserve"> - </v>
      </c>
      <c r="K86" t="str">
        <f t="shared" si="9"/>
        <v/>
      </c>
      <c r="L86" t="str">
        <f t="shared" si="10"/>
        <v/>
      </c>
      <c r="M86" s="65" t="s">
        <v>419</v>
      </c>
      <c r="N86" t="str">
        <f t="shared" si="12"/>
        <v/>
      </c>
      <c r="O86" t="str">
        <f t="shared" si="13"/>
        <v/>
      </c>
    </row>
    <row r="87" spans="1:15" x14ac:dyDescent="0.25">
      <c r="A87" s="77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11"/>
        <v xml:space="preserve"> - </v>
      </c>
      <c r="K87" t="str">
        <f t="shared" si="9"/>
        <v/>
      </c>
      <c r="L87" t="str">
        <f t="shared" si="10"/>
        <v/>
      </c>
      <c r="M87" s="65" t="s">
        <v>419</v>
      </c>
      <c r="N87" t="str">
        <f t="shared" si="12"/>
        <v/>
      </c>
      <c r="O87" t="str">
        <f t="shared" si="13"/>
        <v/>
      </c>
    </row>
    <row r="88" spans="1:15" x14ac:dyDescent="0.25">
      <c r="A88" s="77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11"/>
        <v xml:space="preserve"> - </v>
      </c>
      <c r="K88" t="str">
        <f t="shared" si="9"/>
        <v/>
      </c>
      <c r="L88" t="str">
        <f t="shared" si="10"/>
        <v/>
      </c>
      <c r="M88" s="65" t="s">
        <v>419</v>
      </c>
      <c r="N88" t="str">
        <f t="shared" si="12"/>
        <v/>
      </c>
      <c r="O88" t="str">
        <f t="shared" si="13"/>
        <v/>
      </c>
    </row>
    <row r="89" spans="1:15" x14ac:dyDescent="0.25">
      <c r="A89" s="77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11"/>
        <v xml:space="preserve"> - </v>
      </c>
      <c r="K89" t="str">
        <f t="shared" si="9"/>
        <v/>
      </c>
      <c r="L89" t="str">
        <f t="shared" si="10"/>
        <v/>
      </c>
      <c r="M89" s="65" t="s">
        <v>419</v>
      </c>
      <c r="N89" t="str">
        <f t="shared" si="12"/>
        <v/>
      </c>
      <c r="O89" t="str">
        <f t="shared" si="13"/>
        <v/>
      </c>
    </row>
    <row r="90" spans="1:15" x14ac:dyDescent="0.25">
      <c r="A90" s="77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Ολική</v>
      </c>
      <c r="H90" t="str">
        <f t="shared" si="7"/>
        <v/>
      </c>
      <c r="I90" t="e">
        <f t="shared" si="8"/>
        <v>#NUM!</v>
      </c>
      <c r="J90" t="str">
        <f t="shared" si="11"/>
        <v xml:space="preserve"> - </v>
      </c>
      <c r="K90" t="str">
        <f t="shared" si="9"/>
        <v/>
      </c>
      <c r="L90" t="str">
        <f t="shared" si="10"/>
        <v/>
      </c>
      <c r="M90" s="65" t="s">
        <v>419</v>
      </c>
      <c r="N90" t="str">
        <f t="shared" si="12"/>
        <v/>
      </c>
      <c r="O90" t="str">
        <f t="shared" si="13"/>
        <v/>
      </c>
    </row>
    <row r="91" spans="1:15" x14ac:dyDescent="0.25">
      <c r="A91" s="77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Ολική</v>
      </c>
      <c r="H91" t="str">
        <f t="shared" si="7"/>
        <v/>
      </c>
      <c r="I91" t="e">
        <f t="shared" si="8"/>
        <v>#NUM!</v>
      </c>
      <c r="J91" t="str">
        <f t="shared" si="11"/>
        <v xml:space="preserve"> - </v>
      </c>
      <c r="K91" t="str">
        <f t="shared" si="9"/>
        <v/>
      </c>
      <c r="L91" t="str">
        <f t="shared" si="10"/>
        <v/>
      </c>
      <c r="M91" s="65" t="s">
        <v>419</v>
      </c>
      <c r="N91" t="str">
        <f t="shared" si="12"/>
        <v/>
      </c>
      <c r="O91" t="str">
        <f t="shared" si="13"/>
        <v/>
      </c>
    </row>
    <row r="92" spans="1:15" x14ac:dyDescent="0.25">
      <c r="A92" s="77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Ολική</v>
      </c>
      <c r="H92" t="str">
        <f t="shared" si="7"/>
        <v/>
      </c>
      <c r="I92" t="e">
        <f t="shared" si="8"/>
        <v>#NUM!</v>
      </c>
      <c r="J92" t="str">
        <f t="shared" si="11"/>
        <v xml:space="preserve"> - </v>
      </c>
      <c r="K92" t="str">
        <f t="shared" si="9"/>
        <v/>
      </c>
      <c r="L92" t="str">
        <f t="shared" si="10"/>
        <v/>
      </c>
      <c r="M92" s="65" t="s">
        <v>419</v>
      </c>
      <c r="N92" t="str">
        <f t="shared" si="12"/>
        <v/>
      </c>
      <c r="O92" t="str">
        <f t="shared" si="13"/>
        <v/>
      </c>
    </row>
    <row r="93" spans="1:15" x14ac:dyDescent="0.25">
      <c r="A93" s="77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Ολική</v>
      </c>
      <c r="H93" t="str">
        <f t="shared" si="7"/>
        <v/>
      </c>
      <c r="I93" t="e">
        <f t="shared" si="8"/>
        <v>#NUM!</v>
      </c>
      <c r="J93" t="str">
        <f t="shared" si="11"/>
        <v xml:space="preserve"> - </v>
      </c>
      <c r="K93" t="str">
        <f t="shared" si="9"/>
        <v/>
      </c>
      <c r="L93" t="str">
        <f t="shared" si="10"/>
        <v/>
      </c>
      <c r="M93" s="65" t="s">
        <v>419</v>
      </c>
      <c r="N93" t="str">
        <f t="shared" si="12"/>
        <v/>
      </c>
      <c r="O93" t="str">
        <f t="shared" si="13"/>
        <v/>
      </c>
    </row>
    <row r="94" spans="1:15" x14ac:dyDescent="0.25">
      <c r="A94" s="77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Ολική</v>
      </c>
      <c r="H94" t="str">
        <f t="shared" si="7"/>
        <v/>
      </c>
      <c r="I94" t="e">
        <f t="shared" si="8"/>
        <v>#NUM!</v>
      </c>
      <c r="J94" t="str">
        <f t="shared" si="11"/>
        <v xml:space="preserve"> - </v>
      </c>
      <c r="K94" t="str">
        <f t="shared" si="9"/>
        <v/>
      </c>
      <c r="L94" t="str">
        <f t="shared" si="10"/>
        <v/>
      </c>
      <c r="M94" s="65" t="s">
        <v>419</v>
      </c>
      <c r="N94" t="str">
        <f t="shared" si="12"/>
        <v/>
      </c>
      <c r="O94" t="str">
        <f t="shared" si="13"/>
        <v/>
      </c>
    </row>
    <row r="95" spans="1:15" x14ac:dyDescent="0.25">
      <c r="A95" s="77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Ολική</v>
      </c>
      <c r="H95" t="str">
        <f t="shared" si="7"/>
        <v/>
      </c>
      <c r="I95" t="e">
        <f t="shared" si="8"/>
        <v>#NUM!</v>
      </c>
      <c r="J95" t="str">
        <f t="shared" si="11"/>
        <v xml:space="preserve"> - </v>
      </c>
      <c r="K95" t="str">
        <f t="shared" si="9"/>
        <v/>
      </c>
      <c r="L95" t="str">
        <f t="shared" si="10"/>
        <v/>
      </c>
      <c r="M95" s="65" t="s">
        <v>419</v>
      </c>
      <c r="N95" t="str">
        <f t="shared" si="12"/>
        <v/>
      </c>
      <c r="O95" t="str">
        <f t="shared" si="13"/>
        <v/>
      </c>
    </row>
    <row r="96" spans="1:15" x14ac:dyDescent="0.25">
      <c r="A96" s="77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Ολική</v>
      </c>
      <c r="H96" t="str">
        <f t="shared" si="7"/>
        <v/>
      </c>
      <c r="I96" t="e">
        <f t="shared" si="8"/>
        <v>#NUM!</v>
      </c>
      <c r="J96" t="str">
        <f t="shared" si="11"/>
        <v xml:space="preserve"> - </v>
      </c>
      <c r="K96" t="str">
        <f t="shared" si="9"/>
        <v/>
      </c>
      <c r="L96" t="str">
        <f t="shared" si="10"/>
        <v/>
      </c>
      <c r="M96" s="65" t="s">
        <v>419</v>
      </c>
      <c r="N96" t="str">
        <f t="shared" si="12"/>
        <v/>
      </c>
      <c r="O96" t="str">
        <f t="shared" si="13"/>
        <v/>
      </c>
    </row>
    <row r="97" spans="1:15" x14ac:dyDescent="0.25">
      <c r="A97" s="77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Ολική</v>
      </c>
      <c r="H97" t="str">
        <f t="shared" si="7"/>
        <v/>
      </c>
      <c r="I97" t="e">
        <f t="shared" si="8"/>
        <v>#NUM!</v>
      </c>
      <c r="J97" t="str">
        <f t="shared" si="11"/>
        <v xml:space="preserve"> - </v>
      </c>
      <c r="K97" t="str">
        <f t="shared" si="9"/>
        <v/>
      </c>
      <c r="L97" t="str">
        <f t="shared" si="10"/>
        <v/>
      </c>
      <c r="M97" s="65" t="s">
        <v>419</v>
      </c>
      <c r="N97" t="str">
        <f t="shared" si="12"/>
        <v/>
      </c>
      <c r="O97" t="str">
        <f t="shared" si="13"/>
        <v/>
      </c>
    </row>
    <row r="98" spans="1:15" x14ac:dyDescent="0.25">
      <c r="A98" s="77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Ολική</v>
      </c>
      <c r="H98" t="str">
        <f t="shared" si="7"/>
        <v/>
      </c>
      <c r="I98" t="e">
        <f t="shared" si="8"/>
        <v>#NUM!</v>
      </c>
      <c r="J98" t="str">
        <f t="shared" si="11"/>
        <v xml:space="preserve"> - </v>
      </c>
      <c r="K98" t="str">
        <f t="shared" si="9"/>
        <v/>
      </c>
      <c r="L98" t="str">
        <f t="shared" si="10"/>
        <v/>
      </c>
      <c r="M98" s="65" t="s">
        <v>419</v>
      </c>
      <c r="N98" t="str">
        <f t="shared" si="12"/>
        <v/>
      </c>
      <c r="O98" t="str">
        <f t="shared" si="13"/>
        <v/>
      </c>
    </row>
    <row r="99" spans="1:15" x14ac:dyDescent="0.25">
      <c r="A99" s="77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11"/>
        <v xml:space="preserve"> - </v>
      </c>
      <c r="K99" t="str">
        <f t="shared" si="9"/>
        <v/>
      </c>
      <c r="L99" t="str">
        <f t="shared" si="10"/>
        <v/>
      </c>
      <c r="M99" s="65" t="s">
        <v>419</v>
      </c>
      <c r="N99" t="str">
        <f t="shared" si="12"/>
        <v/>
      </c>
      <c r="O99" t="str">
        <f t="shared" si="13"/>
        <v/>
      </c>
    </row>
    <row r="100" spans="1:15" x14ac:dyDescent="0.25">
      <c r="A100" s="77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11"/>
        <v xml:space="preserve"> - </v>
      </c>
      <c r="K100" t="str">
        <f t="shared" si="9"/>
        <v/>
      </c>
      <c r="L100" t="str">
        <f t="shared" si="10"/>
        <v/>
      </c>
      <c r="M100" s="65" t="s">
        <v>419</v>
      </c>
      <c r="N100" t="str">
        <f t="shared" si="12"/>
        <v/>
      </c>
      <c r="O100" t="str">
        <f t="shared" si="13"/>
        <v/>
      </c>
    </row>
    <row r="101" spans="1:15" x14ac:dyDescent="0.25">
      <c r="A101" s="77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11"/>
        <v xml:space="preserve"> - </v>
      </c>
      <c r="K101" t="str">
        <f t="shared" si="9"/>
        <v/>
      </c>
      <c r="L101" t="str">
        <f t="shared" si="10"/>
        <v/>
      </c>
      <c r="M101" s="65" t="s">
        <v>419</v>
      </c>
      <c r="N101" t="str">
        <f t="shared" si="12"/>
        <v/>
      </c>
      <c r="O101" t="str">
        <f t="shared" si="13"/>
        <v/>
      </c>
    </row>
    <row r="102" spans="1:15" x14ac:dyDescent="0.25">
      <c r="A102" s="77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11"/>
        <v xml:space="preserve"> - </v>
      </c>
      <c r="K102" t="str">
        <f t="shared" si="9"/>
        <v/>
      </c>
      <c r="L102" t="str">
        <f t="shared" si="10"/>
        <v/>
      </c>
      <c r="M102" s="65" t="s">
        <v>419</v>
      </c>
      <c r="N102" t="str">
        <f t="shared" si="12"/>
        <v/>
      </c>
      <c r="O102" t="str">
        <f t="shared" si="13"/>
        <v/>
      </c>
    </row>
    <row r="103" spans="1:15" x14ac:dyDescent="0.25">
      <c r="A103" s="77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11"/>
        <v xml:space="preserve"> - </v>
      </c>
      <c r="K103" t="str">
        <f t="shared" si="9"/>
        <v/>
      </c>
      <c r="L103" t="str">
        <f t="shared" si="10"/>
        <v/>
      </c>
      <c r="M103" s="65" t="s">
        <v>419</v>
      </c>
      <c r="N103" t="str">
        <f t="shared" si="12"/>
        <v/>
      </c>
      <c r="O103" t="str">
        <f t="shared" si="13"/>
        <v/>
      </c>
    </row>
    <row r="104" spans="1:15" x14ac:dyDescent="0.25">
      <c r="A104" s="77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11"/>
        <v xml:space="preserve"> - </v>
      </c>
      <c r="K104" t="str">
        <f t="shared" si="9"/>
        <v/>
      </c>
      <c r="L104" t="str">
        <f t="shared" si="10"/>
        <v/>
      </c>
      <c r="M104" s="65" t="s">
        <v>419</v>
      </c>
      <c r="N104" t="str">
        <f t="shared" si="12"/>
        <v/>
      </c>
      <c r="O104" t="str">
        <f t="shared" si="13"/>
        <v/>
      </c>
    </row>
    <row r="105" spans="1:15" x14ac:dyDescent="0.25">
      <c r="A105" s="77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11"/>
        <v xml:space="preserve"> - </v>
      </c>
      <c r="K105" t="str">
        <f t="shared" si="9"/>
        <v/>
      </c>
      <c r="L105" t="str">
        <f t="shared" si="10"/>
        <v/>
      </c>
      <c r="M105" s="65" t="s">
        <v>419</v>
      </c>
      <c r="N105" t="str">
        <f t="shared" si="12"/>
        <v/>
      </c>
      <c r="O105" t="str">
        <f t="shared" si="13"/>
        <v/>
      </c>
    </row>
    <row r="106" spans="1:15" x14ac:dyDescent="0.25">
      <c r="A106" s="77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11"/>
        <v xml:space="preserve"> - </v>
      </c>
      <c r="K106" t="str">
        <f t="shared" si="9"/>
        <v/>
      </c>
      <c r="L106" t="str">
        <f t="shared" si="10"/>
        <v/>
      </c>
      <c r="M106" s="65" t="s">
        <v>419</v>
      </c>
      <c r="N106" t="str">
        <f t="shared" si="12"/>
        <v/>
      </c>
      <c r="O106" t="str">
        <f t="shared" si="13"/>
        <v/>
      </c>
    </row>
    <row r="107" spans="1:15" x14ac:dyDescent="0.25">
      <c r="A107" s="77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11"/>
        <v xml:space="preserve"> - </v>
      </c>
      <c r="K107" t="str">
        <f t="shared" si="9"/>
        <v/>
      </c>
      <c r="L107" t="str">
        <f t="shared" si="10"/>
        <v/>
      </c>
      <c r="M107" s="65" t="s">
        <v>419</v>
      </c>
      <c r="N107" t="str">
        <f t="shared" si="12"/>
        <v/>
      </c>
      <c r="O107" t="str">
        <f t="shared" si="13"/>
        <v/>
      </c>
    </row>
    <row r="108" spans="1:15" x14ac:dyDescent="0.25">
      <c r="A108" s="77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11"/>
        <v xml:space="preserve"> - </v>
      </c>
      <c r="K108" t="str">
        <f t="shared" si="9"/>
        <v/>
      </c>
      <c r="L108" t="str">
        <f t="shared" si="10"/>
        <v/>
      </c>
      <c r="M108" s="65" t="s">
        <v>419</v>
      </c>
      <c r="N108" t="str">
        <f t="shared" si="12"/>
        <v/>
      </c>
      <c r="O108" t="str">
        <f t="shared" si="13"/>
        <v/>
      </c>
    </row>
    <row r="109" spans="1:15" x14ac:dyDescent="0.25">
      <c r="A109" s="77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11"/>
        <v xml:space="preserve"> - </v>
      </c>
      <c r="K109" t="str">
        <f t="shared" si="9"/>
        <v/>
      </c>
      <c r="L109" t="str">
        <f t="shared" si="10"/>
        <v/>
      </c>
      <c r="M109" s="65" t="s">
        <v>419</v>
      </c>
      <c r="N109" t="str">
        <f t="shared" si="12"/>
        <v/>
      </c>
      <c r="O109" t="str">
        <f t="shared" si="13"/>
        <v/>
      </c>
    </row>
    <row r="110" spans="1:15" x14ac:dyDescent="0.25">
      <c r="A110" s="77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11"/>
        <v xml:space="preserve"> - </v>
      </c>
      <c r="K110" t="str">
        <f t="shared" si="9"/>
        <v/>
      </c>
      <c r="L110" t="str">
        <f t="shared" si="10"/>
        <v/>
      </c>
      <c r="M110" s="65" t="s">
        <v>419</v>
      </c>
      <c r="N110" t="str">
        <f t="shared" si="12"/>
        <v/>
      </c>
      <c r="O110" t="str">
        <f t="shared" si="13"/>
        <v/>
      </c>
    </row>
    <row r="111" spans="1:15" x14ac:dyDescent="0.25">
      <c r="A111" s="77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11"/>
        <v xml:space="preserve"> - </v>
      </c>
      <c r="K111" t="str">
        <f t="shared" si="9"/>
        <v/>
      </c>
      <c r="L111" t="str">
        <f t="shared" si="10"/>
        <v/>
      </c>
      <c r="M111" s="65" t="s">
        <v>419</v>
      </c>
      <c r="N111" t="str">
        <f t="shared" si="12"/>
        <v/>
      </c>
      <c r="O111" t="str">
        <f t="shared" si="13"/>
        <v/>
      </c>
    </row>
    <row r="112" spans="1:15" x14ac:dyDescent="0.25">
      <c r="A112" s="77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11"/>
        <v xml:space="preserve"> - </v>
      </c>
      <c r="K112" t="str">
        <f t="shared" si="9"/>
        <v/>
      </c>
      <c r="L112" t="str">
        <f t="shared" si="10"/>
        <v/>
      </c>
      <c r="M112" s="65" t="s">
        <v>419</v>
      </c>
      <c r="N112" t="str">
        <f t="shared" si="12"/>
        <v/>
      </c>
      <c r="O112" t="str">
        <f t="shared" si="13"/>
        <v/>
      </c>
    </row>
    <row r="113" spans="1:15" x14ac:dyDescent="0.25">
      <c r="A113" s="77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11"/>
        <v xml:space="preserve"> - </v>
      </c>
      <c r="K113" t="str">
        <f t="shared" si="9"/>
        <v/>
      </c>
      <c r="L113" t="str">
        <f t="shared" si="10"/>
        <v/>
      </c>
      <c r="M113" s="65" t="s">
        <v>419</v>
      </c>
      <c r="N113" t="str">
        <f t="shared" si="12"/>
        <v/>
      </c>
      <c r="O113" t="str">
        <f t="shared" si="13"/>
        <v/>
      </c>
    </row>
    <row r="114" spans="1:15" x14ac:dyDescent="0.25">
      <c r="A114" s="77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11"/>
        <v xml:space="preserve"> - </v>
      </c>
      <c r="K114" t="str">
        <f t="shared" si="9"/>
        <v/>
      </c>
      <c r="L114" t="str">
        <f t="shared" si="10"/>
        <v/>
      </c>
      <c r="M114" s="65" t="s">
        <v>419</v>
      </c>
      <c r="N114" t="str">
        <f t="shared" si="12"/>
        <v/>
      </c>
      <c r="O114" t="str">
        <f t="shared" si="13"/>
        <v/>
      </c>
    </row>
    <row r="115" spans="1:15" x14ac:dyDescent="0.25">
      <c r="A115" s="77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11"/>
        <v xml:space="preserve"> - </v>
      </c>
      <c r="K115" t="str">
        <f t="shared" si="9"/>
        <v/>
      </c>
      <c r="L115" t="str">
        <f t="shared" si="10"/>
        <v/>
      </c>
      <c r="M115" s="65" t="s">
        <v>419</v>
      </c>
      <c r="N115" t="str">
        <f t="shared" si="12"/>
        <v/>
      </c>
      <c r="O115" t="str">
        <f t="shared" si="13"/>
        <v/>
      </c>
    </row>
    <row r="116" spans="1:15" x14ac:dyDescent="0.25">
      <c r="A116" s="77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11"/>
        <v xml:space="preserve"> - </v>
      </c>
      <c r="K116" t="str">
        <f t="shared" si="9"/>
        <v/>
      </c>
      <c r="L116" t="str">
        <f t="shared" si="10"/>
        <v/>
      </c>
      <c r="M116" s="65" t="s">
        <v>419</v>
      </c>
      <c r="N116" t="str">
        <f t="shared" si="12"/>
        <v/>
      </c>
      <c r="O116" t="str">
        <f t="shared" si="13"/>
        <v/>
      </c>
    </row>
    <row r="117" spans="1:15" x14ac:dyDescent="0.25">
      <c r="A117" s="77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11"/>
        <v xml:space="preserve"> - </v>
      </c>
      <c r="K117" t="str">
        <f t="shared" si="9"/>
        <v/>
      </c>
      <c r="L117" t="str">
        <f t="shared" si="10"/>
        <v/>
      </c>
      <c r="M117" s="65" t="s">
        <v>419</v>
      </c>
      <c r="N117" t="str">
        <f t="shared" si="12"/>
        <v/>
      </c>
      <c r="O117" t="str">
        <f t="shared" si="13"/>
        <v/>
      </c>
    </row>
    <row r="118" spans="1:15" x14ac:dyDescent="0.25">
      <c r="A118" s="77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11"/>
        <v xml:space="preserve"> - </v>
      </c>
      <c r="K118" t="str">
        <f t="shared" si="9"/>
        <v/>
      </c>
      <c r="L118" t="str">
        <f t="shared" si="10"/>
        <v/>
      </c>
      <c r="M118" s="65" t="s">
        <v>419</v>
      </c>
      <c r="N118" t="str">
        <f t="shared" si="12"/>
        <v/>
      </c>
      <c r="O118" t="str">
        <f t="shared" si="13"/>
        <v/>
      </c>
    </row>
    <row r="119" spans="1:15" x14ac:dyDescent="0.25">
      <c r="A119" s="77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11"/>
        <v xml:space="preserve"> - </v>
      </c>
      <c r="K119" t="str">
        <f t="shared" si="9"/>
        <v/>
      </c>
      <c r="L119" t="str">
        <f t="shared" si="10"/>
        <v/>
      </c>
      <c r="M119" s="65" t="s">
        <v>419</v>
      </c>
      <c r="N119" t="str">
        <f t="shared" si="12"/>
        <v/>
      </c>
      <c r="O119" t="str">
        <f t="shared" si="13"/>
        <v/>
      </c>
    </row>
    <row r="120" spans="1:15" x14ac:dyDescent="0.25">
      <c r="A120" s="77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11"/>
        <v xml:space="preserve"> - </v>
      </c>
      <c r="K120" t="str">
        <f t="shared" si="9"/>
        <v/>
      </c>
      <c r="L120" t="str">
        <f t="shared" si="10"/>
        <v/>
      </c>
      <c r="M120" s="65" t="s">
        <v>419</v>
      </c>
      <c r="N120" t="str">
        <f t="shared" si="12"/>
        <v/>
      </c>
      <c r="O120" t="str">
        <f t="shared" si="13"/>
        <v/>
      </c>
    </row>
    <row r="121" spans="1:15" x14ac:dyDescent="0.25">
      <c r="A121" s="77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11"/>
        <v xml:space="preserve"> - </v>
      </c>
      <c r="K121" t="str">
        <f t="shared" si="9"/>
        <v/>
      </c>
      <c r="L121" t="str">
        <f t="shared" si="10"/>
        <v/>
      </c>
      <c r="M121" s="65" t="s">
        <v>419</v>
      </c>
      <c r="N121" t="str">
        <f t="shared" si="12"/>
        <v/>
      </c>
      <c r="O121" t="str">
        <f t="shared" si="13"/>
        <v/>
      </c>
    </row>
    <row r="122" spans="1:15" x14ac:dyDescent="0.25">
      <c r="A122" s="77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11"/>
        <v xml:space="preserve"> - </v>
      </c>
      <c r="K122" t="str">
        <f t="shared" si="9"/>
        <v/>
      </c>
      <c r="L122" t="str">
        <f t="shared" si="10"/>
        <v/>
      </c>
      <c r="M122" s="65" t="s">
        <v>419</v>
      </c>
      <c r="N122" t="str">
        <f t="shared" si="12"/>
        <v/>
      </c>
      <c r="O122" t="str">
        <f t="shared" si="13"/>
        <v/>
      </c>
    </row>
    <row r="123" spans="1:15" x14ac:dyDescent="0.25">
      <c r="A123" s="77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11"/>
        <v xml:space="preserve"> - </v>
      </c>
      <c r="K123" t="str">
        <f t="shared" si="9"/>
        <v/>
      </c>
      <c r="L123" t="str">
        <f t="shared" si="10"/>
        <v/>
      </c>
      <c r="M123" s="65" t="s">
        <v>419</v>
      </c>
      <c r="N123" t="str">
        <f t="shared" si="12"/>
        <v/>
      </c>
      <c r="O123" t="str">
        <f t="shared" si="13"/>
        <v/>
      </c>
    </row>
    <row r="124" spans="1:15" x14ac:dyDescent="0.25">
      <c r="A124" s="77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11"/>
        <v xml:space="preserve"> - </v>
      </c>
      <c r="K124" t="str">
        <f t="shared" si="9"/>
        <v/>
      </c>
      <c r="L124" t="str">
        <f t="shared" si="10"/>
        <v/>
      </c>
      <c r="M124" s="65" t="s">
        <v>419</v>
      </c>
      <c r="N124" t="str">
        <f t="shared" si="12"/>
        <v/>
      </c>
      <c r="O124" t="str">
        <f t="shared" si="13"/>
        <v/>
      </c>
    </row>
    <row r="125" spans="1:15" x14ac:dyDescent="0.25">
      <c r="A125" s="77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11"/>
        <v xml:space="preserve"> - </v>
      </c>
      <c r="K125" t="str">
        <f t="shared" si="9"/>
        <v/>
      </c>
      <c r="L125" t="str">
        <f t="shared" si="10"/>
        <v/>
      </c>
      <c r="M125" s="65" t="s">
        <v>419</v>
      </c>
      <c r="N125" t="str">
        <f t="shared" si="12"/>
        <v/>
      </c>
      <c r="O125" t="str">
        <f t="shared" si="13"/>
        <v/>
      </c>
    </row>
    <row r="126" spans="1:15" x14ac:dyDescent="0.25">
      <c r="A126" s="77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11"/>
        <v xml:space="preserve"> - </v>
      </c>
      <c r="K126" t="str">
        <f t="shared" si="9"/>
        <v/>
      </c>
      <c r="L126" t="str">
        <f t="shared" si="10"/>
        <v/>
      </c>
      <c r="M126" s="65" t="s">
        <v>419</v>
      </c>
      <c r="N126" t="str">
        <f t="shared" si="12"/>
        <v/>
      </c>
      <c r="O126" t="str">
        <f t="shared" si="13"/>
        <v/>
      </c>
    </row>
    <row r="127" spans="1:15" x14ac:dyDescent="0.25">
      <c r="A127" s="77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11"/>
        <v xml:space="preserve"> - </v>
      </c>
      <c r="K127" t="str">
        <f t="shared" si="9"/>
        <v/>
      </c>
      <c r="L127" t="str">
        <f t="shared" si="10"/>
        <v/>
      </c>
      <c r="M127" s="65" t="s">
        <v>419</v>
      </c>
      <c r="N127" t="str">
        <f t="shared" si="12"/>
        <v/>
      </c>
      <c r="O127" t="str">
        <f t="shared" si="13"/>
        <v/>
      </c>
    </row>
    <row r="128" spans="1:15" x14ac:dyDescent="0.25">
      <c r="A128" s="77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11"/>
        <v xml:space="preserve"> - </v>
      </c>
      <c r="K128" t="str">
        <f t="shared" si="9"/>
        <v/>
      </c>
      <c r="L128" t="str">
        <f t="shared" si="10"/>
        <v/>
      </c>
      <c r="M128" s="65" t="s">
        <v>419</v>
      </c>
      <c r="N128" t="str">
        <f t="shared" si="12"/>
        <v/>
      </c>
      <c r="O128" t="str">
        <f t="shared" si="13"/>
        <v/>
      </c>
    </row>
    <row r="129" spans="1:15" x14ac:dyDescent="0.25">
      <c r="A129" s="77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11"/>
        <v xml:space="preserve"> - </v>
      </c>
      <c r="K129" t="str">
        <f t="shared" si="9"/>
        <v/>
      </c>
      <c r="L129" t="str">
        <f t="shared" si="10"/>
        <v/>
      </c>
      <c r="M129" s="65" t="s">
        <v>419</v>
      </c>
      <c r="N129" t="str">
        <f t="shared" si="12"/>
        <v/>
      </c>
      <c r="O129" t="str">
        <f t="shared" si="13"/>
        <v/>
      </c>
    </row>
    <row r="130" spans="1:15" x14ac:dyDescent="0.25">
      <c r="A130" s="77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Ολική</v>
      </c>
      <c r="H130" t="str">
        <f t="shared" ref="H130:H193" si="14">IF(G130="Μερική",A130,"")</f>
        <v/>
      </c>
      <c r="I130" t="e">
        <f t="shared" ref="I130:I193" si="15">SMALL(H:H,A130)</f>
        <v>#NUM!</v>
      </c>
      <c r="J130" t="str">
        <f t="shared" si="11"/>
        <v xml:space="preserve"> - </v>
      </c>
      <c r="K130" t="str">
        <f t="shared" ref="K130:K193" si="16">IF(ISNUMBER(I130),LOOKUP(I130,A:A,B:B),"")</f>
        <v/>
      </c>
      <c r="L130" t="str">
        <f t="shared" ref="L130:L193" si="17">IF(ISNUMBER(I130),LOOKUP(I130,A:A,D:D),"")</f>
        <v/>
      </c>
      <c r="M130" s="65" t="s">
        <v>419</v>
      </c>
      <c r="N130" t="str">
        <f t="shared" si="12"/>
        <v/>
      </c>
      <c r="O130" t="str">
        <f t="shared" si="13"/>
        <v/>
      </c>
    </row>
    <row r="131" spans="1:15" x14ac:dyDescent="0.25">
      <c r="A131" s="77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Ολική</v>
      </c>
      <c r="H131" t="str">
        <f t="shared" si="14"/>
        <v/>
      </c>
      <c r="I131" t="e">
        <f t="shared" si="15"/>
        <v>#NUM!</v>
      </c>
      <c r="J131" t="str">
        <f t="shared" ref="J131:J194" si="18">CONCATENATE(L131," - ",K131)</f>
        <v xml:space="preserve"> - </v>
      </c>
      <c r="K131" t="str">
        <f t="shared" si="16"/>
        <v/>
      </c>
      <c r="L131" t="str">
        <f t="shared" si="17"/>
        <v/>
      </c>
      <c r="M131" s="65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/>
      </c>
    </row>
    <row r="132" spans="1:15" x14ac:dyDescent="0.25">
      <c r="A132" s="77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Ολική</v>
      </c>
      <c r="H132" t="str">
        <f t="shared" si="14"/>
        <v/>
      </c>
      <c r="I132" t="e">
        <f t="shared" si="15"/>
        <v>#NUM!</v>
      </c>
      <c r="J132" t="str">
        <f t="shared" si="18"/>
        <v xml:space="preserve"> - </v>
      </c>
      <c r="K132" t="str">
        <f t="shared" si="16"/>
        <v/>
      </c>
      <c r="L132" t="str">
        <f t="shared" si="17"/>
        <v/>
      </c>
      <c r="M132" s="65" t="s">
        <v>419</v>
      </c>
      <c r="N132" t="str">
        <f t="shared" si="19"/>
        <v/>
      </c>
      <c r="O132" t="str">
        <f t="shared" ref="O132:O195" si="20">O131&amp;N132</f>
        <v/>
      </c>
    </row>
    <row r="133" spans="1:15" x14ac:dyDescent="0.25">
      <c r="A133" s="77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Ολική</v>
      </c>
      <c r="H133" t="str">
        <f t="shared" si="14"/>
        <v/>
      </c>
      <c r="I133" t="e">
        <f t="shared" si="15"/>
        <v>#NUM!</v>
      </c>
      <c r="J133" t="str">
        <f t="shared" si="18"/>
        <v xml:space="preserve"> - </v>
      </c>
      <c r="K133" t="str">
        <f t="shared" si="16"/>
        <v/>
      </c>
      <c r="L133" t="str">
        <f t="shared" si="17"/>
        <v/>
      </c>
      <c r="M133" s="65" t="s">
        <v>419</v>
      </c>
      <c r="N133" t="str">
        <f t="shared" si="19"/>
        <v/>
      </c>
      <c r="O133" t="str">
        <f t="shared" si="20"/>
        <v/>
      </c>
    </row>
    <row r="134" spans="1:15" x14ac:dyDescent="0.25">
      <c r="A134" s="77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Ολική</v>
      </c>
      <c r="H134" t="str">
        <f t="shared" si="14"/>
        <v/>
      </c>
      <c r="I134" t="e">
        <f t="shared" si="15"/>
        <v>#NUM!</v>
      </c>
      <c r="J134" t="str">
        <f t="shared" si="18"/>
        <v xml:space="preserve"> - </v>
      </c>
      <c r="K134" t="str">
        <f t="shared" si="16"/>
        <v/>
      </c>
      <c r="L134" t="str">
        <f t="shared" si="17"/>
        <v/>
      </c>
      <c r="M134" s="65" t="s">
        <v>419</v>
      </c>
      <c r="N134" t="str">
        <f t="shared" si="19"/>
        <v/>
      </c>
      <c r="O134" t="str">
        <f t="shared" si="20"/>
        <v/>
      </c>
    </row>
    <row r="135" spans="1:15" x14ac:dyDescent="0.25">
      <c r="A135" s="77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Ολική</v>
      </c>
      <c r="H135" t="str">
        <f t="shared" si="14"/>
        <v/>
      </c>
      <c r="I135" t="e">
        <f t="shared" si="15"/>
        <v>#NUM!</v>
      </c>
      <c r="J135" t="str">
        <f t="shared" si="18"/>
        <v xml:space="preserve"> - </v>
      </c>
      <c r="K135" t="str">
        <f t="shared" si="16"/>
        <v/>
      </c>
      <c r="L135" t="str">
        <f t="shared" si="17"/>
        <v/>
      </c>
      <c r="M135" s="65" t="s">
        <v>419</v>
      </c>
      <c r="N135" t="str">
        <f t="shared" si="19"/>
        <v/>
      </c>
      <c r="O135" t="str">
        <f t="shared" si="20"/>
        <v/>
      </c>
    </row>
    <row r="136" spans="1:15" x14ac:dyDescent="0.25">
      <c r="A136" s="77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Ολική</v>
      </c>
      <c r="H136" t="str">
        <f t="shared" si="14"/>
        <v/>
      </c>
      <c r="I136" t="e">
        <f t="shared" si="15"/>
        <v>#NUM!</v>
      </c>
      <c r="J136" t="str">
        <f t="shared" si="18"/>
        <v xml:space="preserve"> - </v>
      </c>
      <c r="K136" t="str">
        <f t="shared" si="16"/>
        <v/>
      </c>
      <c r="L136" t="str">
        <f t="shared" si="17"/>
        <v/>
      </c>
      <c r="M136" s="65" t="s">
        <v>419</v>
      </c>
      <c r="N136" t="str">
        <f t="shared" si="19"/>
        <v/>
      </c>
      <c r="O136" t="str">
        <f t="shared" si="20"/>
        <v/>
      </c>
    </row>
    <row r="137" spans="1:15" x14ac:dyDescent="0.25">
      <c r="A137" s="77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Ολική</v>
      </c>
      <c r="H137" t="str">
        <f t="shared" si="14"/>
        <v/>
      </c>
      <c r="I137" t="e">
        <f t="shared" si="15"/>
        <v>#NUM!</v>
      </c>
      <c r="J137" t="str">
        <f t="shared" si="18"/>
        <v xml:space="preserve"> - </v>
      </c>
      <c r="K137" t="str">
        <f t="shared" si="16"/>
        <v/>
      </c>
      <c r="L137" t="str">
        <f t="shared" si="17"/>
        <v/>
      </c>
      <c r="M137" s="65" t="s">
        <v>419</v>
      </c>
      <c r="N137" t="str">
        <f t="shared" si="19"/>
        <v/>
      </c>
      <c r="O137" t="str">
        <f t="shared" si="20"/>
        <v/>
      </c>
    </row>
    <row r="138" spans="1:15" x14ac:dyDescent="0.25">
      <c r="A138" s="77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Ολική</v>
      </c>
      <c r="H138" t="str">
        <f t="shared" si="14"/>
        <v/>
      </c>
      <c r="I138" t="e">
        <f t="shared" si="15"/>
        <v>#NUM!</v>
      </c>
      <c r="J138" t="str">
        <f t="shared" si="18"/>
        <v xml:space="preserve"> - </v>
      </c>
      <c r="K138" t="str">
        <f t="shared" si="16"/>
        <v/>
      </c>
      <c r="L138" t="str">
        <f t="shared" si="17"/>
        <v/>
      </c>
      <c r="M138" s="65" t="s">
        <v>419</v>
      </c>
      <c r="N138" t="str">
        <f t="shared" si="19"/>
        <v/>
      </c>
      <c r="O138" t="str">
        <f t="shared" si="20"/>
        <v/>
      </c>
    </row>
    <row r="139" spans="1:15" x14ac:dyDescent="0.25">
      <c r="A139" s="77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Ολική</v>
      </c>
      <c r="H139" t="str">
        <f t="shared" si="14"/>
        <v/>
      </c>
      <c r="I139" t="e">
        <f t="shared" si="15"/>
        <v>#NUM!</v>
      </c>
      <c r="J139" t="str">
        <f t="shared" si="18"/>
        <v xml:space="preserve"> - </v>
      </c>
      <c r="K139" t="str">
        <f t="shared" si="16"/>
        <v/>
      </c>
      <c r="L139" t="str">
        <f t="shared" si="17"/>
        <v/>
      </c>
      <c r="M139" s="65" t="s">
        <v>419</v>
      </c>
      <c r="N139" t="str">
        <f t="shared" si="19"/>
        <v/>
      </c>
      <c r="O139" t="str">
        <f t="shared" si="20"/>
        <v/>
      </c>
    </row>
    <row r="140" spans="1:15" x14ac:dyDescent="0.25">
      <c r="A140" s="77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Ολική</v>
      </c>
      <c r="H140" t="str">
        <f t="shared" si="14"/>
        <v/>
      </c>
      <c r="I140" t="e">
        <f t="shared" si="15"/>
        <v>#NUM!</v>
      </c>
      <c r="J140" t="str">
        <f t="shared" si="18"/>
        <v xml:space="preserve"> - </v>
      </c>
      <c r="K140" t="str">
        <f t="shared" si="16"/>
        <v/>
      </c>
      <c r="L140" t="str">
        <f t="shared" si="17"/>
        <v/>
      </c>
      <c r="M140" s="65" t="s">
        <v>419</v>
      </c>
      <c r="N140" t="str">
        <f t="shared" si="19"/>
        <v/>
      </c>
      <c r="O140" t="str">
        <f t="shared" si="20"/>
        <v/>
      </c>
    </row>
    <row r="141" spans="1:15" x14ac:dyDescent="0.25">
      <c r="A141" s="77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Ολική</v>
      </c>
      <c r="H141" t="str">
        <f t="shared" si="14"/>
        <v/>
      </c>
      <c r="I141" t="e">
        <f t="shared" si="15"/>
        <v>#NUM!</v>
      </c>
      <c r="J141" t="str">
        <f t="shared" si="18"/>
        <v xml:space="preserve"> - </v>
      </c>
      <c r="K141" t="str">
        <f t="shared" si="16"/>
        <v/>
      </c>
      <c r="L141" t="str">
        <f t="shared" si="17"/>
        <v/>
      </c>
      <c r="M141" s="65" t="s">
        <v>419</v>
      </c>
      <c r="N141" t="str">
        <f t="shared" si="19"/>
        <v/>
      </c>
      <c r="O141" t="str">
        <f t="shared" si="20"/>
        <v/>
      </c>
    </row>
    <row r="142" spans="1:15" x14ac:dyDescent="0.25">
      <c r="A142" s="77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Ολική</v>
      </c>
      <c r="H142" t="str">
        <f t="shared" si="14"/>
        <v/>
      </c>
      <c r="I142" t="e">
        <f t="shared" si="15"/>
        <v>#NUM!</v>
      </c>
      <c r="J142" t="str">
        <f t="shared" si="18"/>
        <v xml:space="preserve"> - </v>
      </c>
      <c r="K142" t="str">
        <f t="shared" si="16"/>
        <v/>
      </c>
      <c r="L142" t="str">
        <f t="shared" si="17"/>
        <v/>
      </c>
      <c r="M142" s="65" t="s">
        <v>419</v>
      </c>
      <c r="N142" t="str">
        <f t="shared" si="19"/>
        <v/>
      </c>
      <c r="O142" t="str">
        <f t="shared" si="20"/>
        <v/>
      </c>
    </row>
    <row r="143" spans="1:15" x14ac:dyDescent="0.25">
      <c r="A143" s="77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Ολική</v>
      </c>
      <c r="H143" t="str">
        <f t="shared" si="14"/>
        <v/>
      </c>
      <c r="I143" t="e">
        <f t="shared" si="15"/>
        <v>#NUM!</v>
      </c>
      <c r="J143" t="str">
        <f t="shared" si="18"/>
        <v xml:space="preserve"> - </v>
      </c>
      <c r="K143" t="str">
        <f t="shared" si="16"/>
        <v/>
      </c>
      <c r="L143" t="str">
        <f t="shared" si="17"/>
        <v/>
      </c>
      <c r="M143" s="65" t="s">
        <v>419</v>
      </c>
      <c r="N143" t="str">
        <f t="shared" si="19"/>
        <v/>
      </c>
      <c r="O143" t="str">
        <f t="shared" si="20"/>
        <v/>
      </c>
    </row>
    <row r="144" spans="1:15" x14ac:dyDescent="0.25">
      <c r="A144" s="77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Ολική</v>
      </c>
      <c r="H144" t="str">
        <f t="shared" si="14"/>
        <v/>
      </c>
      <c r="I144" t="e">
        <f t="shared" si="15"/>
        <v>#NUM!</v>
      </c>
      <c r="J144" t="str">
        <f t="shared" si="18"/>
        <v xml:space="preserve"> - </v>
      </c>
      <c r="K144" t="str">
        <f t="shared" si="16"/>
        <v/>
      </c>
      <c r="L144" t="str">
        <f t="shared" si="17"/>
        <v/>
      </c>
      <c r="M144" s="65" t="s">
        <v>419</v>
      </c>
      <c r="N144" t="str">
        <f t="shared" si="19"/>
        <v/>
      </c>
      <c r="O144" t="str">
        <f t="shared" si="20"/>
        <v/>
      </c>
    </row>
    <row r="145" spans="1:15" x14ac:dyDescent="0.25">
      <c r="A145" s="77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Ολική</v>
      </c>
      <c r="H145" t="str">
        <f t="shared" si="14"/>
        <v/>
      </c>
      <c r="I145" t="e">
        <f t="shared" si="15"/>
        <v>#NUM!</v>
      </c>
      <c r="J145" t="str">
        <f t="shared" si="18"/>
        <v xml:space="preserve"> - </v>
      </c>
      <c r="K145" t="str">
        <f t="shared" si="16"/>
        <v/>
      </c>
      <c r="L145" t="str">
        <f t="shared" si="17"/>
        <v/>
      </c>
      <c r="M145" s="65" t="s">
        <v>419</v>
      </c>
      <c r="N145" t="str">
        <f t="shared" si="19"/>
        <v/>
      </c>
      <c r="O145" t="str">
        <f t="shared" si="20"/>
        <v/>
      </c>
    </row>
    <row r="146" spans="1:15" x14ac:dyDescent="0.25">
      <c r="A146" s="77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Ολική</v>
      </c>
      <c r="H146" t="str">
        <f t="shared" si="14"/>
        <v/>
      </c>
      <c r="I146" t="e">
        <f t="shared" si="15"/>
        <v>#NUM!</v>
      </c>
      <c r="J146" t="str">
        <f t="shared" si="18"/>
        <v xml:space="preserve"> - </v>
      </c>
      <c r="K146" t="str">
        <f t="shared" si="16"/>
        <v/>
      </c>
      <c r="L146" t="str">
        <f t="shared" si="17"/>
        <v/>
      </c>
      <c r="M146" s="65" t="s">
        <v>419</v>
      </c>
      <c r="N146" t="str">
        <f t="shared" si="19"/>
        <v/>
      </c>
      <c r="O146" t="str">
        <f t="shared" si="20"/>
        <v/>
      </c>
    </row>
    <row r="147" spans="1:15" x14ac:dyDescent="0.25">
      <c r="A147" s="77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Ολική</v>
      </c>
      <c r="H147" t="str">
        <f t="shared" si="14"/>
        <v/>
      </c>
      <c r="I147" t="e">
        <f t="shared" si="15"/>
        <v>#NUM!</v>
      </c>
      <c r="J147" t="str">
        <f t="shared" si="18"/>
        <v xml:space="preserve"> - </v>
      </c>
      <c r="K147" t="str">
        <f t="shared" si="16"/>
        <v/>
      </c>
      <c r="L147" t="str">
        <f t="shared" si="17"/>
        <v/>
      </c>
      <c r="M147" s="65" t="s">
        <v>419</v>
      </c>
      <c r="N147" t="str">
        <f t="shared" si="19"/>
        <v/>
      </c>
      <c r="O147" t="str">
        <f t="shared" si="20"/>
        <v/>
      </c>
    </row>
    <row r="148" spans="1:15" x14ac:dyDescent="0.25">
      <c r="A148" s="77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Ολική</v>
      </c>
      <c r="H148" t="str">
        <f t="shared" si="14"/>
        <v/>
      </c>
      <c r="I148" t="e">
        <f t="shared" si="15"/>
        <v>#NUM!</v>
      </c>
      <c r="J148" t="str">
        <f t="shared" si="18"/>
        <v xml:space="preserve"> - </v>
      </c>
      <c r="K148" t="str">
        <f t="shared" si="16"/>
        <v/>
      </c>
      <c r="L148" t="str">
        <f t="shared" si="17"/>
        <v/>
      </c>
      <c r="M148" s="65" t="s">
        <v>419</v>
      </c>
      <c r="N148" t="str">
        <f t="shared" si="19"/>
        <v/>
      </c>
      <c r="O148" t="str">
        <f t="shared" si="20"/>
        <v/>
      </c>
    </row>
    <row r="149" spans="1:15" x14ac:dyDescent="0.25">
      <c r="A149" s="77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Ολική</v>
      </c>
      <c r="H149" t="str">
        <f t="shared" si="14"/>
        <v/>
      </c>
      <c r="I149" t="e">
        <f t="shared" si="15"/>
        <v>#NUM!</v>
      </c>
      <c r="J149" t="str">
        <f t="shared" si="18"/>
        <v xml:space="preserve"> - </v>
      </c>
      <c r="K149" t="str">
        <f t="shared" si="16"/>
        <v/>
      </c>
      <c r="L149" t="str">
        <f t="shared" si="17"/>
        <v/>
      </c>
      <c r="M149" s="65" t="s">
        <v>419</v>
      </c>
      <c r="N149" t="str">
        <f t="shared" si="19"/>
        <v/>
      </c>
      <c r="O149" t="str">
        <f t="shared" si="20"/>
        <v/>
      </c>
    </row>
    <row r="150" spans="1:15" x14ac:dyDescent="0.25">
      <c r="A150" s="77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Ολική</v>
      </c>
      <c r="H150" t="str">
        <f t="shared" si="14"/>
        <v/>
      </c>
      <c r="I150" t="e">
        <f t="shared" si="15"/>
        <v>#NUM!</v>
      </c>
      <c r="J150" t="str">
        <f t="shared" si="18"/>
        <v xml:space="preserve"> - </v>
      </c>
      <c r="K150" t="str">
        <f t="shared" si="16"/>
        <v/>
      </c>
      <c r="L150" t="str">
        <f t="shared" si="17"/>
        <v/>
      </c>
      <c r="M150" s="65" t="s">
        <v>419</v>
      </c>
      <c r="N150" t="str">
        <f t="shared" si="19"/>
        <v/>
      </c>
      <c r="O150" t="str">
        <f t="shared" si="20"/>
        <v/>
      </c>
    </row>
    <row r="151" spans="1:15" x14ac:dyDescent="0.25">
      <c r="A151" s="77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Ολική</v>
      </c>
      <c r="H151" t="str">
        <f t="shared" si="14"/>
        <v/>
      </c>
      <c r="I151" t="e">
        <f t="shared" si="15"/>
        <v>#NUM!</v>
      </c>
      <c r="J151" t="str">
        <f t="shared" si="18"/>
        <v xml:space="preserve"> - </v>
      </c>
      <c r="K151" t="str">
        <f t="shared" si="16"/>
        <v/>
      </c>
      <c r="L151" t="str">
        <f t="shared" si="17"/>
        <v/>
      </c>
      <c r="M151" s="65" t="s">
        <v>419</v>
      </c>
      <c r="N151" t="str">
        <f t="shared" si="19"/>
        <v/>
      </c>
      <c r="O151" t="str">
        <f t="shared" si="20"/>
        <v/>
      </c>
    </row>
    <row r="152" spans="1:15" x14ac:dyDescent="0.25">
      <c r="A152" s="77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Ολική</v>
      </c>
      <c r="H152" t="str">
        <f t="shared" si="14"/>
        <v/>
      </c>
      <c r="I152" t="e">
        <f t="shared" si="15"/>
        <v>#NUM!</v>
      </c>
      <c r="J152" t="str">
        <f t="shared" si="18"/>
        <v xml:space="preserve"> - </v>
      </c>
      <c r="K152" t="str">
        <f t="shared" si="16"/>
        <v/>
      </c>
      <c r="L152" t="str">
        <f t="shared" si="17"/>
        <v/>
      </c>
      <c r="M152" s="65" t="s">
        <v>419</v>
      </c>
      <c r="N152" t="str">
        <f t="shared" si="19"/>
        <v/>
      </c>
      <c r="O152" t="str">
        <f t="shared" si="20"/>
        <v/>
      </c>
    </row>
    <row r="153" spans="1:15" x14ac:dyDescent="0.25">
      <c r="A153" s="77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Ολική</v>
      </c>
      <c r="H153" t="str">
        <f t="shared" si="14"/>
        <v/>
      </c>
      <c r="I153" t="e">
        <f t="shared" si="15"/>
        <v>#NUM!</v>
      </c>
      <c r="J153" t="str">
        <f t="shared" si="18"/>
        <v xml:space="preserve"> - </v>
      </c>
      <c r="K153" t="str">
        <f t="shared" si="16"/>
        <v/>
      </c>
      <c r="L153" t="str">
        <f t="shared" si="17"/>
        <v/>
      </c>
      <c r="M153" s="65" t="s">
        <v>419</v>
      </c>
      <c r="N153" t="str">
        <f t="shared" si="19"/>
        <v/>
      </c>
      <c r="O153" t="str">
        <f t="shared" si="20"/>
        <v/>
      </c>
    </row>
    <row r="154" spans="1:15" x14ac:dyDescent="0.25">
      <c r="A154" s="77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Ολική</v>
      </c>
      <c r="H154" t="str">
        <f t="shared" si="14"/>
        <v/>
      </c>
      <c r="I154" t="e">
        <f t="shared" si="15"/>
        <v>#NUM!</v>
      </c>
      <c r="J154" t="str">
        <f t="shared" si="18"/>
        <v xml:space="preserve"> - </v>
      </c>
      <c r="K154" t="str">
        <f t="shared" si="16"/>
        <v/>
      </c>
      <c r="L154" t="str">
        <f t="shared" si="17"/>
        <v/>
      </c>
      <c r="M154" s="65" t="s">
        <v>419</v>
      </c>
      <c r="N154" t="str">
        <f t="shared" si="19"/>
        <v/>
      </c>
      <c r="O154" t="str">
        <f t="shared" si="20"/>
        <v/>
      </c>
    </row>
    <row r="155" spans="1:15" x14ac:dyDescent="0.25">
      <c r="A155" s="77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Ολική</v>
      </c>
      <c r="H155" t="str">
        <f t="shared" si="14"/>
        <v/>
      </c>
      <c r="I155" t="e">
        <f t="shared" si="15"/>
        <v>#NUM!</v>
      </c>
      <c r="J155" t="str">
        <f t="shared" si="18"/>
        <v xml:space="preserve"> - </v>
      </c>
      <c r="K155" t="str">
        <f t="shared" si="16"/>
        <v/>
      </c>
      <c r="L155" t="str">
        <f t="shared" si="17"/>
        <v/>
      </c>
      <c r="M155" s="65" t="s">
        <v>419</v>
      </c>
      <c r="N155" t="str">
        <f t="shared" si="19"/>
        <v/>
      </c>
      <c r="O155" t="str">
        <f t="shared" si="20"/>
        <v/>
      </c>
    </row>
    <row r="156" spans="1:15" x14ac:dyDescent="0.25">
      <c r="A156" s="77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Ολική</v>
      </c>
      <c r="H156" t="str">
        <f t="shared" si="14"/>
        <v/>
      </c>
      <c r="I156" t="e">
        <f t="shared" si="15"/>
        <v>#NUM!</v>
      </c>
      <c r="J156" t="str">
        <f t="shared" si="18"/>
        <v xml:space="preserve"> - </v>
      </c>
      <c r="K156" t="str">
        <f t="shared" si="16"/>
        <v/>
      </c>
      <c r="L156" t="str">
        <f t="shared" si="17"/>
        <v/>
      </c>
      <c r="M156" s="65" t="s">
        <v>419</v>
      </c>
      <c r="N156" t="str">
        <f t="shared" si="19"/>
        <v/>
      </c>
      <c r="O156" t="str">
        <f t="shared" si="20"/>
        <v/>
      </c>
    </row>
    <row r="157" spans="1:15" x14ac:dyDescent="0.25">
      <c r="A157" s="77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Ολική</v>
      </c>
      <c r="H157" t="str">
        <f t="shared" si="14"/>
        <v/>
      </c>
      <c r="I157" t="e">
        <f t="shared" si="15"/>
        <v>#NUM!</v>
      </c>
      <c r="J157" t="str">
        <f t="shared" si="18"/>
        <v xml:space="preserve"> - </v>
      </c>
      <c r="K157" t="str">
        <f t="shared" si="16"/>
        <v/>
      </c>
      <c r="L157" t="str">
        <f t="shared" si="17"/>
        <v/>
      </c>
      <c r="M157" s="65" t="s">
        <v>419</v>
      </c>
      <c r="N157" t="str">
        <f t="shared" si="19"/>
        <v/>
      </c>
      <c r="O157" t="str">
        <f t="shared" si="20"/>
        <v/>
      </c>
    </row>
    <row r="158" spans="1:15" x14ac:dyDescent="0.25">
      <c r="A158" s="77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Ολική</v>
      </c>
      <c r="H158" t="str">
        <f t="shared" si="14"/>
        <v/>
      </c>
      <c r="I158" t="e">
        <f t="shared" si="15"/>
        <v>#NUM!</v>
      </c>
      <c r="J158" t="str">
        <f t="shared" si="18"/>
        <v xml:space="preserve"> - </v>
      </c>
      <c r="K158" t="str">
        <f t="shared" si="16"/>
        <v/>
      </c>
      <c r="L158" t="str">
        <f t="shared" si="17"/>
        <v/>
      </c>
      <c r="M158" s="65" t="s">
        <v>419</v>
      </c>
      <c r="N158" t="str">
        <f t="shared" si="19"/>
        <v/>
      </c>
      <c r="O158" t="str">
        <f t="shared" si="20"/>
        <v/>
      </c>
    </row>
    <row r="159" spans="1:15" x14ac:dyDescent="0.25">
      <c r="A159" s="77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Ολική</v>
      </c>
      <c r="H159" t="str">
        <f t="shared" si="14"/>
        <v/>
      </c>
      <c r="I159" t="e">
        <f t="shared" si="15"/>
        <v>#NUM!</v>
      </c>
      <c r="J159" t="str">
        <f t="shared" si="18"/>
        <v xml:space="preserve"> - </v>
      </c>
      <c r="K159" t="str">
        <f t="shared" si="16"/>
        <v/>
      </c>
      <c r="L159" t="str">
        <f t="shared" si="17"/>
        <v/>
      </c>
      <c r="M159" s="65" t="s">
        <v>419</v>
      </c>
      <c r="N159" t="str">
        <f t="shared" si="19"/>
        <v/>
      </c>
      <c r="O159" t="str">
        <f t="shared" si="20"/>
        <v/>
      </c>
    </row>
    <row r="160" spans="1:15" x14ac:dyDescent="0.25">
      <c r="A160" s="77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Ολική</v>
      </c>
      <c r="H160" t="str">
        <f t="shared" si="14"/>
        <v/>
      </c>
      <c r="I160" t="e">
        <f t="shared" si="15"/>
        <v>#NUM!</v>
      </c>
      <c r="J160" t="str">
        <f t="shared" si="18"/>
        <v xml:space="preserve"> - </v>
      </c>
      <c r="K160" t="str">
        <f t="shared" si="16"/>
        <v/>
      </c>
      <c r="L160" t="str">
        <f t="shared" si="17"/>
        <v/>
      </c>
      <c r="M160" s="65" t="s">
        <v>419</v>
      </c>
      <c r="N160" t="str">
        <f t="shared" si="19"/>
        <v/>
      </c>
      <c r="O160" t="str">
        <f t="shared" si="20"/>
        <v/>
      </c>
    </row>
    <row r="161" spans="1:15" x14ac:dyDescent="0.25">
      <c r="A161" s="77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Ολική</v>
      </c>
      <c r="H161" t="str">
        <f t="shared" si="14"/>
        <v/>
      </c>
      <c r="I161" t="e">
        <f t="shared" si="15"/>
        <v>#NUM!</v>
      </c>
      <c r="J161" t="str">
        <f t="shared" si="18"/>
        <v xml:space="preserve"> - </v>
      </c>
      <c r="K161" t="str">
        <f t="shared" si="16"/>
        <v/>
      </c>
      <c r="L161" t="str">
        <f t="shared" si="17"/>
        <v/>
      </c>
      <c r="M161" s="65" t="s">
        <v>419</v>
      </c>
      <c r="N161" t="str">
        <f t="shared" si="19"/>
        <v/>
      </c>
      <c r="O161" t="str">
        <f t="shared" si="20"/>
        <v/>
      </c>
    </row>
    <row r="162" spans="1:15" x14ac:dyDescent="0.25">
      <c r="A162" s="77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Ολική</v>
      </c>
      <c r="H162" t="str">
        <f t="shared" si="14"/>
        <v/>
      </c>
      <c r="I162" t="e">
        <f t="shared" si="15"/>
        <v>#NUM!</v>
      </c>
      <c r="J162" t="str">
        <f t="shared" si="18"/>
        <v xml:space="preserve"> - </v>
      </c>
      <c r="K162" t="str">
        <f t="shared" si="16"/>
        <v/>
      </c>
      <c r="L162" t="str">
        <f t="shared" si="17"/>
        <v/>
      </c>
      <c r="M162" s="65" t="s">
        <v>419</v>
      </c>
      <c r="N162" t="str">
        <f t="shared" si="19"/>
        <v/>
      </c>
      <c r="O162" t="str">
        <f t="shared" si="20"/>
        <v/>
      </c>
    </row>
    <row r="163" spans="1:15" x14ac:dyDescent="0.25">
      <c r="A163" s="77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Ολική</v>
      </c>
      <c r="H163" t="str">
        <f t="shared" si="14"/>
        <v/>
      </c>
      <c r="I163" t="e">
        <f t="shared" si="15"/>
        <v>#NUM!</v>
      </c>
      <c r="J163" t="str">
        <f t="shared" si="18"/>
        <v xml:space="preserve"> - </v>
      </c>
      <c r="K163" t="str">
        <f t="shared" si="16"/>
        <v/>
      </c>
      <c r="L163" t="str">
        <f t="shared" si="17"/>
        <v/>
      </c>
      <c r="M163" s="65" t="s">
        <v>419</v>
      </c>
      <c r="N163" t="str">
        <f t="shared" si="19"/>
        <v/>
      </c>
      <c r="O163" t="str">
        <f t="shared" si="20"/>
        <v/>
      </c>
    </row>
    <row r="164" spans="1:15" x14ac:dyDescent="0.25">
      <c r="A164" s="77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Ολική</v>
      </c>
      <c r="H164" t="str">
        <f t="shared" si="14"/>
        <v/>
      </c>
      <c r="I164" t="e">
        <f t="shared" si="15"/>
        <v>#NUM!</v>
      </c>
      <c r="J164" t="str">
        <f t="shared" si="18"/>
        <v xml:space="preserve"> - </v>
      </c>
      <c r="K164" t="str">
        <f t="shared" si="16"/>
        <v/>
      </c>
      <c r="L164" t="str">
        <f t="shared" si="17"/>
        <v/>
      </c>
      <c r="M164" s="65" t="s">
        <v>419</v>
      </c>
      <c r="N164" t="str">
        <f t="shared" si="19"/>
        <v/>
      </c>
      <c r="O164" t="str">
        <f t="shared" si="20"/>
        <v/>
      </c>
    </row>
    <row r="165" spans="1:15" x14ac:dyDescent="0.25">
      <c r="A165" s="77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Ολική</v>
      </c>
      <c r="H165" t="str">
        <f t="shared" si="14"/>
        <v/>
      </c>
      <c r="I165" t="e">
        <f t="shared" si="15"/>
        <v>#NUM!</v>
      </c>
      <c r="J165" t="str">
        <f t="shared" si="18"/>
        <v xml:space="preserve"> - </v>
      </c>
      <c r="K165" t="str">
        <f t="shared" si="16"/>
        <v/>
      </c>
      <c r="L165" t="str">
        <f t="shared" si="17"/>
        <v/>
      </c>
      <c r="M165" s="65" t="s">
        <v>419</v>
      </c>
      <c r="N165" t="str">
        <f t="shared" si="19"/>
        <v/>
      </c>
      <c r="O165" t="str">
        <f t="shared" si="20"/>
        <v/>
      </c>
    </row>
    <row r="166" spans="1:15" x14ac:dyDescent="0.25">
      <c r="A166" s="77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Ολική</v>
      </c>
      <c r="H166" t="str">
        <f t="shared" si="14"/>
        <v/>
      </c>
      <c r="I166" t="e">
        <f t="shared" si="15"/>
        <v>#NUM!</v>
      </c>
      <c r="J166" t="str">
        <f t="shared" si="18"/>
        <v xml:space="preserve"> - </v>
      </c>
      <c r="K166" t="str">
        <f t="shared" si="16"/>
        <v/>
      </c>
      <c r="L166" t="str">
        <f t="shared" si="17"/>
        <v/>
      </c>
      <c r="M166" s="65" t="s">
        <v>419</v>
      </c>
      <c r="N166" t="str">
        <f t="shared" si="19"/>
        <v/>
      </c>
      <c r="O166" t="str">
        <f t="shared" si="20"/>
        <v/>
      </c>
    </row>
    <row r="167" spans="1:15" x14ac:dyDescent="0.25">
      <c r="A167" s="77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Ολική</v>
      </c>
      <c r="H167" t="str">
        <f t="shared" si="14"/>
        <v/>
      </c>
      <c r="I167" t="e">
        <f t="shared" si="15"/>
        <v>#NUM!</v>
      </c>
      <c r="J167" t="str">
        <f t="shared" si="18"/>
        <v xml:space="preserve"> - </v>
      </c>
      <c r="K167" t="str">
        <f t="shared" si="16"/>
        <v/>
      </c>
      <c r="L167" t="str">
        <f t="shared" si="17"/>
        <v/>
      </c>
      <c r="M167" s="65" t="s">
        <v>419</v>
      </c>
      <c r="N167" t="str">
        <f t="shared" si="19"/>
        <v/>
      </c>
      <c r="O167" t="str">
        <f t="shared" si="20"/>
        <v/>
      </c>
    </row>
    <row r="168" spans="1:15" x14ac:dyDescent="0.25">
      <c r="A168" s="77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Ολική</v>
      </c>
      <c r="H168" t="str">
        <f t="shared" si="14"/>
        <v/>
      </c>
      <c r="I168" t="e">
        <f t="shared" si="15"/>
        <v>#NUM!</v>
      </c>
      <c r="J168" t="str">
        <f t="shared" si="18"/>
        <v xml:space="preserve"> - </v>
      </c>
      <c r="K168" t="str">
        <f t="shared" si="16"/>
        <v/>
      </c>
      <c r="L168" t="str">
        <f t="shared" si="17"/>
        <v/>
      </c>
      <c r="M168" s="65" t="s">
        <v>419</v>
      </c>
      <c r="N168" t="str">
        <f t="shared" si="19"/>
        <v/>
      </c>
      <c r="O168" t="str">
        <f t="shared" si="20"/>
        <v/>
      </c>
    </row>
    <row r="169" spans="1:15" x14ac:dyDescent="0.25">
      <c r="A169" s="77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Ολική</v>
      </c>
      <c r="H169" t="str">
        <f t="shared" si="14"/>
        <v/>
      </c>
      <c r="I169" t="e">
        <f t="shared" si="15"/>
        <v>#NUM!</v>
      </c>
      <c r="J169" t="str">
        <f t="shared" si="18"/>
        <v xml:space="preserve"> - </v>
      </c>
      <c r="K169" t="str">
        <f t="shared" si="16"/>
        <v/>
      </c>
      <c r="L169" t="str">
        <f t="shared" si="17"/>
        <v/>
      </c>
      <c r="M169" s="65" t="s">
        <v>419</v>
      </c>
      <c r="N169" t="str">
        <f t="shared" si="19"/>
        <v/>
      </c>
      <c r="O169" t="str">
        <f t="shared" si="20"/>
        <v/>
      </c>
    </row>
    <row r="170" spans="1:15" x14ac:dyDescent="0.25">
      <c r="A170" s="77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Ολική</v>
      </c>
      <c r="H170" t="str">
        <f t="shared" si="14"/>
        <v/>
      </c>
      <c r="I170" t="e">
        <f t="shared" si="15"/>
        <v>#NUM!</v>
      </c>
      <c r="J170" t="str">
        <f t="shared" si="18"/>
        <v xml:space="preserve"> - </v>
      </c>
      <c r="K170" t="str">
        <f t="shared" si="16"/>
        <v/>
      </c>
      <c r="L170" t="str">
        <f t="shared" si="17"/>
        <v/>
      </c>
      <c r="M170" s="65" t="s">
        <v>419</v>
      </c>
      <c r="N170" t="str">
        <f t="shared" si="19"/>
        <v/>
      </c>
      <c r="O170" t="str">
        <f t="shared" si="20"/>
        <v/>
      </c>
    </row>
    <row r="171" spans="1:15" x14ac:dyDescent="0.25">
      <c r="A171" s="77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Ολική</v>
      </c>
      <c r="H171" t="str">
        <f t="shared" si="14"/>
        <v/>
      </c>
      <c r="I171" t="e">
        <f t="shared" si="15"/>
        <v>#NUM!</v>
      </c>
      <c r="J171" t="str">
        <f t="shared" si="18"/>
        <v xml:space="preserve"> - </v>
      </c>
      <c r="K171" t="str">
        <f t="shared" si="16"/>
        <v/>
      </c>
      <c r="L171" t="str">
        <f t="shared" si="17"/>
        <v/>
      </c>
      <c r="M171" s="65" t="s">
        <v>419</v>
      </c>
      <c r="N171" t="str">
        <f t="shared" si="19"/>
        <v/>
      </c>
      <c r="O171" t="str">
        <f t="shared" si="20"/>
        <v/>
      </c>
    </row>
    <row r="172" spans="1:15" x14ac:dyDescent="0.25">
      <c r="A172" s="77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Ολική</v>
      </c>
      <c r="H172" t="str">
        <f t="shared" si="14"/>
        <v/>
      </c>
      <c r="I172" t="e">
        <f t="shared" si="15"/>
        <v>#NUM!</v>
      </c>
      <c r="J172" t="str">
        <f t="shared" si="18"/>
        <v xml:space="preserve"> - </v>
      </c>
      <c r="K172" t="str">
        <f t="shared" si="16"/>
        <v/>
      </c>
      <c r="L172" t="str">
        <f t="shared" si="17"/>
        <v/>
      </c>
      <c r="M172" s="65" t="s">
        <v>419</v>
      </c>
      <c r="N172" t="str">
        <f t="shared" si="19"/>
        <v/>
      </c>
      <c r="O172" t="str">
        <f t="shared" si="20"/>
        <v/>
      </c>
    </row>
    <row r="173" spans="1:15" x14ac:dyDescent="0.25">
      <c r="A173" s="77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Ολική</v>
      </c>
      <c r="H173" t="str">
        <f t="shared" si="14"/>
        <v/>
      </c>
      <c r="I173" t="e">
        <f t="shared" si="15"/>
        <v>#NUM!</v>
      </c>
      <c r="J173" t="str">
        <f t="shared" si="18"/>
        <v xml:space="preserve"> - </v>
      </c>
      <c r="K173" t="str">
        <f t="shared" si="16"/>
        <v/>
      </c>
      <c r="L173" t="str">
        <f t="shared" si="17"/>
        <v/>
      </c>
      <c r="M173" s="65" t="s">
        <v>419</v>
      </c>
      <c r="N173" t="str">
        <f t="shared" si="19"/>
        <v/>
      </c>
      <c r="O173" t="str">
        <f t="shared" si="20"/>
        <v/>
      </c>
    </row>
    <row r="174" spans="1:15" x14ac:dyDescent="0.25">
      <c r="A174" s="77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Ολική</v>
      </c>
      <c r="H174" t="str">
        <f t="shared" si="14"/>
        <v/>
      </c>
      <c r="I174" t="e">
        <f t="shared" si="15"/>
        <v>#NUM!</v>
      </c>
      <c r="J174" t="str">
        <f t="shared" si="18"/>
        <v xml:space="preserve"> - </v>
      </c>
      <c r="K174" t="str">
        <f t="shared" si="16"/>
        <v/>
      </c>
      <c r="L174" t="str">
        <f t="shared" si="17"/>
        <v/>
      </c>
      <c r="M174" s="65" t="s">
        <v>419</v>
      </c>
      <c r="N174" t="str">
        <f t="shared" si="19"/>
        <v/>
      </c>
      <c r="O174" t="str">
        <f t="shared" si="20"/>
        <v/>
      </c>
    </row>
    <row r="175" spans="1:15" x14ac:dyDescent="0.25">
      <c r="A175" s="77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Ολική</v>
      </c>
      <c r="H175" t="str">
        <f t="shared" si="14"/>
        <v/>
      </c>
      <c r="I175" t="e">
        <f t="shared" si="15"/>
        <v>#NUM!</v>
      </c>
      <c r="J175" t="str">
        <f t="shared" si="18"/>
        <v xml:space="preserve"> - </v>
      </c>
      <c r="K175" t="str">
        <f t="shared" si="16"/>
        <v/>
      </c>
      <c r="L175" t="str">
        <f t="shared" si="17"/>
        <v/>
      </c>
      <c r="M175" s="65" t="s">
        <v>419</v>
      </c>
      <c r="N175" t="str">
        <f t="shared" si="19"/>
        <v/>
      </c>
      <c r="O175" t="str">
        <f t="shared" si="20"/>
        <v/>
      </c>
    </row>
    <row r="176" spans="1:15" x14ac:dyDescent="0.25">
      <c r="A176" s="77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Ολική</v>
      </c>
      <c r="H176" t="str">
        <f t="shared" si="14"/>
        <v/>
      </c>
      <c r="I176" t="e">
        <f t="shared" si="15"/>
        <v>#NUM!</v>
      </c>
      <c r="J176" t="str">
        <f t="shared" si="18"/>
        <v xml:space="preserve"> - </v>
      </c>
      <c r="K176" t="str">
        <f t="shared" si="16"/>
        <v/>
      </c>
      <c r="L176" t="str">
        <f t="shared" si="17"/>
        <v/>
      </c>
      <c r="M176" s="65" t="s">
        <v>419</v>
      </c>
      <c r="N176" t="str">
        <f t="shared" si="19"/>
        <v/>
      </c>
      <c r="O176" t="str">
        <f t="shared" si="20"/>
        <v/>
      </c>
    </row>
    <row r="177" spans="1:15" x14ac:dyDescent="0.25">
      <c r="A177" s="77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Ολική</v>
      </c>
      <c r="H177" t="str">
        <f t="shared" si="14"/>
        <v/>
      </c>
      <c r="I177" t="e">
        <f t="shared" si="15"/>
        <v>#NUM!</v>
      </c>
      <c r="J177" t="str">
        <f t="shared" si="18"/>
        <v xml:space="preserve"> - </v>
      </c>
      <c r="K177" t="str">
        <f t="shared" si="16"/>
        <v/>
      </c>
      <c r="L177" t="str">
        <f t="shared" si="17"/>
        <v/>
      </c>
      <c r="M177" s="65" t="s">
        <v>419</v>
      </c>
      <c r="N177" t="str">
        <f t="shared" si="19"/>
        <v/>
      </c>
      <c r="O177" t="str">
        <f t="shared" si="20"/>
        <v/>
      </c>
    </row>
    <row r="178" spans="1:15" x14ac:dyDescent="0.25">
      <c r="A178" s="77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Ολική</v>
      </c>
      <c r="H178" t="str">
        <f t="shared" si="14"/>
        <v/>
      </c>
      <c r="I178" t="e">
        <f t="shared" si="15"/>
        <v>#NUM!</v>
      </c>
      <c r="J178" t="str">
        <f t="shared" si="18"/>
        <v xml:space="preserve"> - </v>
      </c>
      <c r="K178" t="str">
        <f t="shared" si="16"/>
        <v/>
      </c>
      <c r="L178" t="str">
        <f t="shared" si="17"/>
        <v/>
      </c>
      <c r="M178" s="65" t="s">
        <v>419</v>
      </c>
      <c r="N178" t="str">
        <f t="shared" si="19"/>
        <v/>
      </c>
      <c r="O178" t="str">
        <f t="shared" si="20"/>
        <v/>
      </c>
    </row>
    <row r="179" spans="1:15" x14ac:dyDescent="0.25">
      <c r="A179" s="77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Ολική</v>
      </c>
      <c r="H179" t="str">
        <f t="shared" si="14"/>
        <v/>
      </c>
      <c r="I179" t="e">
        <f t="shared" si="15"/>
        <v>#NUM!</v>
      </c>
      <c r="J179" t="str">
        <f t="shared" si="18"/>
        <v xml:space="preserve"> - </v>
      </c>
      <c r="K179" t="str">
        <f t="shared" si="16"/>
        <v/>
      </c>
      <c r="L179" t="str">
        <f t="shared" si="17"/>
        <v/>
      </c>
      <c r="M179" s="65" t="s">
        <v>419</v>
      </c>
      <c r="N179" t="str">
        <f t="shared" si="19"/>
        <v/>
      </c>
      <c r="O179" t="str">
        <f t="shared" si="20"/>
        <v/>
      </c>
    </row>
    <row r="180" spans="1:15" x14ac:dyDescent="0.25">
      <c r="A180" s="77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Ολική</v>
      </c>
      <c r="H180" t="str">
        <f t="shared" si="14"/>
        <v/>
      </c>
      <c r="I180" t="e">
        <f t="shared" si="15"/>
        <v>#NUM!</v>
      </c>
      <c r="J180" t="str">
        <f t="shared" si="18"/>
        <v xml:space="preserve"> - </v>
      </c>
      <c r="K180" t="str">
        <f t="shared" si="16"/>
        <v/>
      </c>
      <c r="L180" t="str">
        <f t="shared" si="17"/>
        <v/>
      </c>
      <c r="M180" s="65" t="s">
        <v>419</v>
      </c>
      <c r="N180" t="str">
        <f t="shared" si="19"/>
        <v/>
      </c>
      <c r="O180" t="str">
        <f t="shared" si="20"/>
        <v/>
      </c>
    </row>
    <row r="181" spans="1:15" x14ac:dyDescent="0.25">
      <c r="A181" s="77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Ολική</v>
      </c>
      <c r="H181" t="str">
        <f t="shared" si="14"/>
        <v/>
      </c>
      <c r="I181" t="e">
        <f t="shared" si="15"/>
        <v>#NUM!</v>
      </c>
      <c r="J181" t="str">
        <f t="shared" si="18"/>
        <v xml:space="preserve"> - </v>
      </c>
      <c r="K181" t="str">
        <f t="shared" si="16"/>
        <v/>
      </c>
      <c r="L181" t="str">
        <f t="shared" si="17"/>
        <v/>
      </c>
      <c r="M181" s="65" t="s">
        <v>419</v>
      </c>
      <c r="N181" t="str">
        <f t="shared" si="19"/>
        <v/>
      </c>
      <c r="O181" t="str">
        <f t="shared" si="20"/>
        <v/>
      </c>
    </row>
    <row r="182" spans="1:15" x14ac:dyDescent="0.25">
      <c r="A182" s="77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Ολική</v>
      </c>
      <c r="H182" t="str">
        <f t="shared" si="14"/>
        <v/>
      </c>
      <c r="I182" t="e">
        <f t="shared" si="15"/>
        <v>#NUM!</v>
      </c>
      <c r="J182" t="str">
        <f t="shared" si="18"/>
        <v xml:space="preserve"> - </v>
      </c>
      <c r="K182" t="str">
        <f t="shared" si="16"/>
        <v/>
      </c>
      <c r="L182" t="str">
        <f t="shared" si="17"/>
        <v/>
      </c>
      <c r="M182" s="65" t="s">
        <v>419</v>
      </c>
      <c r="N182" t="str">
        <f t="shared" si="19"/>
        <v/>
      </c>
      <c r="O182" t="str">
        <f t="shared" si="20"/>
        <v/>
      </c>
    </row>
    <row r="183" spans="1:15" x14ac:dyDescent="0.25">
      <c r="A183" s="77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Ολική</v>
      </c>
      <c r="H183" t="str">
        <f t="shared" si="14"/>
        <v/>
      </c>
      <c r="I183" t="e">
        <f t="shared" si="15"/>
        <v>#NUM!</v>
      </c>
      <c r="J183" t="str">
        <f t="shared" si="18"/>
        <v xml:space="preserve"> - </v>
      </c>
      <c r="K183" t="str">
        <f t="shared" si="16"/>
        <v/>
      </c>
      <c r="L183" t="str">
        <f t="shared" si="17"/>
        <v/>
      </c>
      <c r="M183" s="65" t="s">
        <v>419</v>
      </c>
      <c r="N183" t="str">
        <f t="shared" si="19"/>
        <v/>
      </c>
      <c r="O183" t="str">
        <f t="shared" si="20"/>
        <v/>
      </c>
    </row>
    <row r="184" spans="1:15" x14ac:dyDescent="0.25">
      <c r="A184" s="77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Ολική</v>
      </c>
      <c r="H184" t="str">
        <f t="shared" si="14"/>
        <v/>
      </c>
      <c r="I184" t="e">
        <f t="shared" si="15"/>
        <v>#NUM!</v>
      </c>
      <c r="J184" t="str">
        <f t="shared" si="18"/>
        <v xml:space="preserve"> - </v>
      </c>
      <c r="K184" t="str">
        <f t="shared" si="16"/>
        <v/>
      </c>
      <c r="L184" t="str">
        <f t="shared" si="17"/>
        <v/>
      </c>
      <c r="M184" s="65" t="s">
        <v>419</v>
      </c>
      <c r="N184" t="str">
        <f t="shared" si="19"/>
        <v/>
      </c>
      <c r="O184" t="str">
        <f t="shared" si="20"/>
        <v/>
      </c>
    </row>
    <row r="185" spans="1:15" x14ac:dyDescent="0.25">
      <c r="A185" s="77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Ολική</v>
      </c>
      <c r="H185" t="str">
        <f t="shared" si="14"/>
        <v/>
      </c>
      <c r="I185" t="e">
        <f t="shared" si="15"/>
        <v>#NUM!</v>
      </c>
      <c r="J185" t="str">
        <f t="shared" si="18"/>
        <v xml:space="preserve"> - </v>
      </c>
      <c r="K185" t="str">
        <f t="shared" si="16"/>
        <v/>
      </c>
      <c r="L185" t="str">
        <f t="shared" si="17"/>
        <v/>
      </c>
      <c r="M185" s="65" t="s">
        <v>419</v>
      </c>
      <c r="N185" t="str">
        <f t="shared" si="19"/>
        <v/>
      </c>
      <c r="O185" t="str">
        <f t="shared" si="20"/>
        <v/>
      </c>
    </row>
    <row r="186" spans="1:15" x14ac:dyDescent="0.25">
      <c r="A186" s="77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Ολική</v>
      </c>
      <c r="H186" t="str">
        <f t="shared" si="14"/>
        <v/>
      </c>
      <c r="I186" t="e">
        <f t="shared" si="15"/>
        <v>#NUM!</v>
      </c>
      <c r="J186" t="str">
        <f t="shared" si="18"/>
        <v xml:space="preserve"> - </v>
      </c>
      <c r="K186" t="str">
        <f t="shared" si="16"/>
        <v/>
      </c>
      <c r="L186" t="str">
        <f t="shared" si="17"/>
        <v/>
      </c>
      <c r="M186" s="65" t="s">
        <v>419</v>
      </c>
      <c r="N186" t="str">
        <f t="shared" si="19"/>
        <v/>
      </c>
      <c r="O186" t="str">
        <f t="shared" si="20"/>
        <v/>
      </c>
    </row>
    <row r="187" spans="1:15" x14ac:dyDescent="0.25">
      <c r="A187" s="77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Ολική</v>
      </c>
      <c r="H187" t="str">
        <f t="shared" si="14"/>
        <v/>
      </c>
      <c r="I187" t="e">
        <f t="shared" si="15"/>
        <v>#NUM!</v>
      </c>
      <c r="J187" t="str">
        <f t="shared" si="18"/>
        <v xml:space="preserve"> - </v>
      </c>
      <c r="K187" t="str">
        <f t="shared" si="16"/>
        <v/>
      </c>
      <c r="L187" t="str">
        <f t="shared" si="17"/>
        <v/>
      </c>
      <c r="M187" s="65" t="s">
        <v>419</v>
      </c>
      <c r="N187" t="str">
        <f t="shared" si="19"/>
        <v/>
      </c>
      <c r="O187" t="str">
        <f t="shared" si="20"/>
        <v/>
      </c>
    </row>
    <row r="188" spans="1:15" x14ac:dyDescent="0.25">
      <c r="A188" s="77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Ολική</v>
      </c>
      <c r="H188" t="str">
        <f t="shared" si="14"/>
        <v/>
      </c>
      <c r="I188" t="e">
        <f t="shared" si="15"/>
        <v>#NUM!</v>
      </c>
      <c r="J188" t="str">
        <f t="shared" si="18"/>
        <v xml:space="preserve"> - </v>
      </c>
      <c r="K188" t="str">
        <f t="shared" si="16"/>
        <v/>
      </c>
      <c r="L188" t="str">
        <f t="shared" si="17"/>
        <v/>
      </c>
      <c r="M188" s="65" t="s">
        <v>419</v>
      </c>
      <c r="N188" t="str">
        <f t="shared" si="19"/>
        <v/>
      </c>
      <c r="O188" t="str">
        <f t="shared" si="20"/>
        <v/>
      </c>
    </row>
    <row r="189" spans="1:15" x14ac:dyDescent="0.25">
      <c r="A189" s="77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Ολική</v>
      </c>
      <c r="H189" t="str">
        <f t="shared" si="14"/>
        <v/>
      </c>
      <c r="I189" t="e">
        <f t="shared" si="15"/>
        <v>#NUM!</v>
      </c>
      <c r="J189" t="str">
        <f t="shared" si="18"/>
        <v xml:space="preserve"> - </v>
      </c>
      <c r="K189" t="str">
        <f t="shared" si="16"/>
        <v/>
      </c>
      <c r="L189" t="str">
        <f t="shared" si="17"/>
        <v/>
      </c>
      <c r="M189" s="65" t="s">
        <v>419</v>
      </c>
      <c r="N189" t="str">
        <f t="shared" si="19"/>
        <v/>
      </c>
      <c r="O189" t="str">
        <f t="shared" si="20"/>
        <v/>
      </c>
    </row>
    <row r="190" spans="1:15" x14ac:dyDescent="0.25">
      <c r="A190" s="77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Ολική</v>
      </c>
      <c r="H190" t="str">
        <f t="shared" si="14"/>
        <v/>
      </c>
      <c r="I190" t="e">
        <f t="shared" si="15"/>
        <v>#NUM!</v>
      </c>
      <c r="J190" t="str">
        <f t="shared" si="18"/>
        <v xml:space="preserve"> - </v>
      </c>
      <c r="K190" t="str">
        <f t="shared" si="16"/>
        <v/>
      </c>
      <c r="L190" t="str">
        <f t="shared" si="17"/>
        <v/>
      </c>
      <c r="M190" s="65" t="s">
        <v>419</v>
      </c>
      <c r="N190" t="str">
        <f t="shared" si="19"/>
        <v/>
      </c>
      <c r="O190" t="str">
        <f t="shared" si="20"/>
        <v/>
      </c>
    </row>
    <row r="191" spans="1:15" x14ac:dyDescent="0.25">
      <c r="A191" s="77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Ολική</v>
      </c>
      <c r="H191" t="str">
        <f t="shared" si="14"/>
        <v/>
      </c>
      <c r="I191" t="e">
        <f t="shared" si="15"/>
        <v>#NUM!</v>
      </c>
      <c r="J191" t="str">
        <f t="shared" si="18"/>
        <v xml:space="preserve"> - </v>
      </c>
      <c r="K191" t="str">
        <f t="shared" si="16"/>
        <v/>
      </c>
      <c r="L191" t="str">
        <f t="shared" si="17"/>
        <v/>
      </c>
      <c r="M191" s="65" t="s">
        <v>419</v>
      </c>
      <c r="N191" t="str">
        <f t="shared" si="19"/>
        <v/>
      </c>
      <c r="O191" t="str">
        <f t="shared" si="20"/>
        <v/>
      </c>
    </row>
    <row r="192" spans="1:15" x14ac:dyDescent="0.25">
      <c r="A192" s="77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Ολική</v>
      </c>
      <c r="H192" t="str">
        <f t="shared" si="14"/>
        <v/>
      </c>
      <c r="I192" t="e">
        <f t="shared" si="15"/>
        <v>#NUM!</v>
      </c>
      <c r="J192" t="str">
        <f t="shared" si="18"/>
        <v xml:space="preserve"> - </v>
      </c>
      <c r="K192" t="str">
        <f t="shared" si="16"/>
        <v/>
      </c>
      <c r="L192" t="str">
        <f t="shared" si="17"/>
        <v/>
      </c>
      <c r="M192" s="65" t="s">
        <v>419</v>
      </c>
      <c r="N192" t="str">
        <f t="shared" si="19"/>
        <v/>
      </c>
      <c r="O192" t="str">
        <f t="shared" si="20"/>
        <v/>
      </c>
    </row>
    <row r="193" spans="1:15" x14ac:dyDescent="0.25">
      <c r="A193" s="77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Ολική</v>
      </c>
      <c r="H193" t="str">
        <f t="shared" si="14"/>
        <v/>
      </c>
      <c r="I193" t="e">
        <f t="shared" si="15"/>
        <v>#NUM!</v>
      </c>
      <c r="J193" t="str">
        <f t="shared" si="18"/>
        <v xml:space="preserve"> - </v>
      </c>
      <c r="K193" t="str">
        <f t="shared" si="16"/>
        <v/>
      </c>
      <c r="L193" t="str">
        <f t="shared" si="17"/>
        <v/>
      </c>
      <c r="M193" s="65" t="s">
        <v>419</v>
      </c>
      <c r="N193" t="str">
        <f t="shared" si="19"/>
        <v/>
      </c>
      <c r="O193" t="str">
        <f t="shared" si="20"/>
        <v/>
      </c>
    </row>
    <row r="194" spans="1:15" x14ac:dyDescent="0.25">
      <c r="A194" s="77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Ολική</v>
      </c>
      <c r="H194" t="str">
        <f t="shared" ref="H194:H257" si="21">IF(G194="Μερική",A194,"")</f>
        <v/>
      </c>
      <c r="I194" t="e">
        <f t="shared" ref="I194:I257" si="22">SMALL(H:H,A194)</f>
        <v>#NUM!</v>
      </c>
      <c r="J194" t="str">
        <f t="shared" si="18"/>
        <v xml:space="preserve"> - </v>
      </c>
      <c r="K194" t="str">
        <f t="shared" ref="K194:K257" si="23">IF(ISNUMBER(I194),LOOKUP(I194,A:A,B:B),"")</f>
        <v/>
      </c>
      <c r="L194" t="str">
        <f t="shared" ref="L194:L257" si="24">IF(ISNUMBER(I194),LOOKUP(I194,A:A,D:D),"")</f>
        <v/>
      </c>
      <c r="M194" s="65" t="s">
        <v>419</v>
      </c>
      <c r="N194" t="str">
        <f t="shared" si="19"/>
        <v/>
      </c>
      <c r="O194" t="str">
        <f t="shared" si="20"/>
        <v/>
      </c>
    </row>
    <row r="195" spans="1:15" x14ac:dyDescent="0.25">
      <c r="A195" s="77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Ολική</v>
      </c>
      <c r="H195" t="str">
        <f t="shared" si="21"/>
        <v/>
      </c>
      <c r="I195" t="e">
        <f t="shared" si="22"/>
        <v>#NUM!</v>
      </c>
      <c r="J195" t="str">
        <f t="shared" ref="J195:J258" si="25">CONCATENATE(L195," - ",K195)</f>
        <v xml:space="preserve"> - </v>
      </c>
      <c r="K195" t="str">
        <f t="shared" si="23"/>
        <v/>
      </c>
      <c r="L195" t="str">
        <f t="shared" si="24"/>
        <v/>
      </c>
      <c r="M195" s="65" t="s">
        <v>419</v>
      </c>
      <c r="N195" t="str">
        <f t="shared" ref="N195:N258" si="26">IF(L195&lt;&gt;"",IF(M195="ΝΑΙ",K195&amp;" - "&amp;L195&amp;", ",""),"")</f>
        <v/>
      </c>
      <c r="O195" t="str">
        <f t="shared" si="20"/>
        <v/>
      </c>
    </row>
    <row r="196" spans="1:15" x14ac:dyDescent="0.25">
      <c r="A196" s="77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Ολική</v>
      </c>
      <c r="H196" t="str">
        <f t="shared" si="21"/>
        <v/>
      </c>
      <c r="I196" t="e">
        <f t="shared" si="22"/>
        <v>#NUM!</v>
      </c>
      <c r="J196" t="str">
        <f t="shared" si="25"/>
        <v xml:space="preserve"> - </v>
      </c>
      <c r="K196" t="str">
        <f t="shared" si="23"/>
        <v/>
      </c>
      <c r="L196" t="str">
        <f t="shared" si="24"/>
        <v/>
      </c>
      <c r="M196" s="65" t="s">
        <v>419</v>
      </c>
      <c r="N196" t="str">
        <f t="shared" si="26"/>
        <v/>
      </c>
      <c r="O196" t="str">
        <f t="shared" ref="O196:O259" si="27">O195&amp;N196</f>
        <v/>
      </c>
    </row>
    <row r="197" spans="1:15" x14ac:dyDescent="0.25">
      <c r="A197" s="77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Ολική</v>
      </c>
      <c r="H197" t="str">
        <f t="shared" si="21"/>
        <v/>
      </c>
      <c r="I197" t="e">
        <f t="shared" si="22"/>
        <v>#NUM!</v>
      </c>
      <c r="J197" t="str">
        <f t="shared" si="25"/>
        <v xml:space="preserve"> - </v>
      </c>
      <c r="K197" t="str">
        <f t="shared" si="23"/>
        <v/>
      </c>
      <c r="L197" t="str">
        <f t="shared" si="24"/>
        <v/>
      </c>
      <c r="M197" s="65" t="s">
        <v>419</v>
      </c>
      <c r="N197" t="str">
        <f t="shared" si="26"/>
        <v/>
      </c>
      <c r="O197" t="str">
        <f t="shared" si="27"/>
        <v/>
      </c>
    </row>
    <row r="198" spans="1:15" x14ac:dyDescent="0.25">
      <c r="A198" s="77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Ολική</v>
      </c>
      <c r="H198" t="str">
        <f t="shared" si="21"/>
        <v/>
      </c>
      <c r="I198" t="e">
        <f t="shared" si="22"/>
        <v>#NUM!</v>
      </c>
      <c r="J198" t="str">
        <f t="shared" si="25"/>
        <v xml:space="preserve"> - </v>
      </c>
      <c r="K198" t="str">
        <f t="shared" si="23"/>
        <v/>
      </c>
      <c r="L198" t="str">
        <f t="shared" si="24"/>
        <v/>
      </c>
      <c r="M198" s="65" t="s">
        <v>419</v>
      </c>
      <c r="N198" t="str">
        <f t="shared" si="26"/>
        <v/>
      </c>
      <c r="O198" t="str">
        <f t="shared" si="27"/>
        <v/>
      </c>
    </row>
    <row r="199" spans="1:15" x14ac:dyDescent="0.25">
      <c r="A199" s="77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Ολική</v>
      </c>
      <c r="H199" t="str">
        <f t="shared" si="21"/>
        <v/>
      </c>
      <c r="I199" t="e">
        <f t="shared" si="22"/>
        <v>#NUM!</v>
      </c>
      <c r="J199" t="str">
        <f t="shared" si="25"/>
        <v xml:space="preserve"> - </v>
      </c>
      <c r="K199" t="str">
        <f t="shared" si="23"/>
        <v/>
      </c>
      <c r="L199" t="str">
        <f t="shared" si="24"/>
        <v/>
      </c>
      <c r="M199" s="65" t="s">
        <v>419</v>
      </c>
      <c r="N199" t="str">
        <f t="shared" si="26"/>
        <v/>
      </c>
      <c r="O199" t="str">
        <f t="shared" si="27"/>
        <v/>
      </c>
    </row>
    <row r="200" spans="1:15" x14ac:dyDescent="0.25">
      <c r="A200" s="77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Ολική</v>
      </c>
      <c r="H200" t="str">
        <f t="shared" si="21"/>
        <v/>
      </c>
      <c r="I200" t="e">
        <f t="shared" si="22"/>
        <v>#NUM!</v>
      </c>
      <c r="J200" t="str">
        <f t="shared" si="25"/>
        <v xml:space="preserve"> - </v>
      </c>
      <c r="K200" t="str">
        <f t="shared" si="23"/>
        <v/>
      </c>
      <c r="L200" t="str">
        <f t="shared" si="24"/>
        <v/>
      </c>
      <c r="M200" s="65" t="s">
        <v>419</v>
      </c>
      <c r="N200" t="str">
        <f t="shared" si="26"/>
        <v/>
      </c>
      <c r="O200" t="str">
        <f t="shared" si="27"/>
        <v/>
      </c>
    </row>
    <row r="201" spans="1:15" x14ac:dyDescent="0.25">
      <c r="A201" s="77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Ολική</v>
      </c>
      <c r="H201" t="str">
        <f t="shared" si="21"/>
        <v/>
      </c>
      <c r="I201" t="e">
        <f t="shared" si="22"/>
        <v>#NUM!</v>
      </c>
      <c r="J201" t="str">
        <f t="shared" si="25"/>
        <v xml:space="preserve"> - </v>
      </c>
      <c r="K201" t="str">
        <f t="shared" si="23"/>
        <v/>
      </c>
      <c r="L201" t="str">
        <f t="shared" si="24"/>
        <v/>
      </c>
      <c r="M201" s="65" t="s">
        <v>419</v>
      </c>
      <c r="N201" t="str">
        <f t="shared" si="26"/>
        <v/>
      </c>
      <c r="O201" t="str">
        <f t="shared" si="27"/>
        <v/>
      </c>
    </row>
    <row r="202" spans="1:15" x14ac:dyDescent="0.25">
      <c r="A202" s="77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Ολική</v>
      </c>
      <c r="H202" t="str">
        <f t="shared" si="21"/>
        <v/>
      </c>
      <c r="I202" t="e">
        <f t="shared" si="22"/>
        <v>#NUM!</v>
      </c>
      <c r="J202" t="str">
        <f t="shared" si="25"/>
        <v xml:space="preserve"> - </v>
      </c>
      <c r="K202" t="str">
        <f t="shared" si="23"/>
        <v/>
      </c>
      <c r="L202" t="str">
        <f t="shared" si="24"/>
        <v/>
      </c>
      <c r="M202" s="65" t="s">
        <v>419</v>
      </c>
      <c r="N202" t="str">
        <f t="shared" si="26"/>
        <v/>
      </c>
      <c r="O202" t="str">
        <f t="shared" si="27"/>
        <v/>
      </c>
    </row>
    <row r="203" spans="1:15" x14ac:dyDescent="0.25">
      <c r="A203" s="77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Ολική</v>
      </c>
      <c r="H203" t="str">
        <f t="shared" si="21"/>
        <v/>
      </c>
      <c r="I203" t="e">
        <f t="shared" si="22"/>
        <v>#NUM!</v>
      </c>
      <c r="J203" t="str">
        <f t="shared" si="25"/>
        <v xml:space="preserve"> - </v>
      </c>
      <c r="K203" t="str">
        <f t="shared" si="23"/>
        <v/>
      </c>
      <c r="L203" t="str">
        <f t="shared" si="24"/>
        <v/>
      </c>
      <c r="M203" s="65" t="s">
        <v>419</v>
      </c>
      <c r="N203" t="str">
        <f t="shared" si="26"/>
        <v/>
      </c>
      <c r="O203" t="str">
        <f t="shared" si="27"/>
        <v/>
      </c>
    </row>
    <row r="204" spans="1:15" x14ac:dyDescent="0.25">
      <c r="A204" s="77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Ολική</v>
      </c>
      <c r="H204" t="str">
        <f t="shared" si="21"/>
        <v/>
      </c>
      <c r="I204" t="e">
        <f t="shared" si="22"/>
        <v>#NUM!</v>
      </c>
      <c r="J204" t="str">
        <f t="shared" si="25"/>
        <v xml:space="preserve"> - </v>
      </c>
      <c r="K204" t="str">
        <f t="shared" si="23"/>
        <v/>
      </c>
      <c r="L204" t="str">
        <f t="shared" si="24"/>
        <v/>
      </c>
      <c r="M204" s="65" t="s">
        <v>419</v>
      </c>
      <c r="N204" t="str">
        <f t="shared" si="26"/>
        <v/>
      </c>
      <c r="O204" t="str">
        <f t="shared" si="27"/>
        <v/>
      </c>
    </row>
    <row r="205" spans="1:15" x14ac:dyDescent="0.25">
      <c r="A205" s="77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Ολική</v>
      </c>
      <c r="H205" t="str">
        <f t="shared" si="21"/>
        <v/>
      </c>
      <c r="I205" t="e">
        <f t="shared" si="22"/>
        <v>#NUM!</v>
      </c>
      <c r="J205" t="str">
        <f t="shared" si="25"/>
        <v xml:space="preserve"> - </v>
      </c>
      <c r="K205" t="str">
        <f t="shared" si="23"/>
        <v/>
      </c>
      <c r="L205" t="str">
        <f t="shared" si="24"/>
        <v/>
      </c>
      <c r="M205" s="65" t="s">
        <v>419</v>
      </c>
      <c r="N205" t="str">
        <f t="shared" si="26"/>
        <v/>
      </c>
      <c r="O205" t="str">
        <f t="shared" si="27"/>
        <v/>
      </c>
    </row>
    <row r="206" spans="1:15" x14ac:dyDescent="0.25">
      <c r="A206" s="77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Ολική</v>
      </c>
      <c r="H206" t="str">
        <f t="shared" si="21"/>
        <v/>
      </c>
      <c r="I206" t="e">
        <f t="shared" si="22"/>
        <v>#NUM!</v>
      </c>
      <c r="J206" t="str">
        <f t="shared" si="25"/>
        <v xml:space="preserve"> - </v>
      </c>
      <c r="K206" t="str">
        <f t="shared" si="23"/>
        <v/>
      </c>
      <c r="L206" t="str">
        <f t="shared" si="24"/>
        <v/>
      </c>
      <c r="M206" s="65" t="s">
        <v>419</v>
      </c>
      <c r="N206" t="str">
        <f t="shared" si="26"/>
        <v/>
      </c>
      <c r="O206" t="str">
        <f t="shared" si="27"/>
        <v/>
      </c>
    </row>
    <row r="207" spans="1:15" x14ac:dyDescent="0.25">
      <c r="A207" s="77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Ολική</v>
      </c>
      <c r="H207" t="str">
        <f t="shared" si="21"/>
        <v/>
      </c>
      <c r="I207" t="e">
        <f t="shared" si="22"/>
        <v>#NUM!</v>
      </c>
      <c r="J207" t="str">
        <f t="shared" si="25"/>
        <v xml:space="preserve"> - </v>
      </c>
      <c r="K207" t="str">
        <f t="shared" si="23"/>
        <v/>
      </c>
      <c r="L207" t="str">
        <f t="shared" si="24"/>
        <v/>
      </c>
      <c r="M207" s="65" t="s">
        <v>419</v>
      </c>
      <c r="N207" t="str">
        <f t="shared" si="26"/>
        <v/>
      </c>
      <c r="O207" t="str">
        <f t="shared" si="27"/>
        <v/>
      </c>
    </row>
    <row r="208" spans="1:15" x14ac:dyDescent="0.25">
      <c r="A208" s="77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Ολική</v>
      </c>
      <c r="H208" t="str">
        <f t="shared" si="21"/>
        <v/>
      </c>
      <c r="I208" t="e">
        <f t="shared" si="22"/>
        <v>#NUM!</v>
      </c>
      <c r="J208" t="str">
        <f t="shared" si="25"/>
        <v xml:space="preserve"> - </v>
      </c>
      <c r="K208" t="str">
        <f t="shared" si="23"/>
        <v/>
      </c>
      <c r="L208" t="str">
        <f t="shared" si="24"/>
        <v/>
      </c>
      <c r="M208" s="65" t="s">
        <v>419</v>
      </c>
      <c r="N208" t="str">
        <f t="shared" si="26"/>
        <v/>
      </c>
      <c r="O208" t="str">
        <f t="shared" si="27"/>
        <v/>
      </c>
    </row>
    <row r="209" spans="1:15" x14ac:dyDescent="0.25">
      <c r="A209" s="77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Ολική</v>
      </c>
      <c r="H209" t="str">
        <f t="shared" si="21"/>
        <v/>
      </c>
      <c r="I209" t="e">
        <f t="shared" si="22"/>
        <v>#NUM!</v>
      </c>
      <c r="J209" t="str">
        <f t="shared" si="25"/>
        <v xml:space="preserve"> - </v>
      </c>
      <c r="K209" t="str">
        <f t="shared" si="23"/>
        <v/>
      </c>
      <c r="L209" t="str">
        <f t="shared" si="24"/>
        <v/>
      </c>
      <c r="M209" s="65" t="s">
        <v>419</v>
      </c>
      <c r="N209" t="str">
        <f t="shared" si="26"/>
        <v/>
      </c>
      <c r="O209" t="str">
        <f t="shared" si="27"/>
        <v/>
      </c>
    </row>
    <row r="210" spans="1:15" x14ac:dyDescent="0.25">
      <c r="A210" s="77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Ολική</v>
      </c>
      <c r="H210" t="str">
        <f t="shared" si="21"/>
        <v/>
      </c>
      <c r="I210" t="e">
        <f t="shared" si="22"/>
        <v>#NUM!</v>
      </c>
      <c r="J210" t="str">
        <f t="shared" si="25"/>
        <v xml:space="preserve"> - </v>
      </c>
      <c r="K210" t="str">
        <f t="shared" si="23"/>
        <v/>
      </c>
      <c r="L210" t="str">
        <f t="shared" si="24"/>
        <v/>
      </c>
      <c r="M210" s="65" t="s">
        <v>419</v>
      </c>
      <c r="N210" t="str">
        <f t="shared" si="26"/>
        <v/>
      </c>
      <c r="O210" t="str">
        <f t="shared" si="27"/>
        <v/>
      </c>
    </row>
    <row r="211" spans="1:15" x14ac:dyDescent="0.25">
      <c r="A211" s="77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Ολική</v>
      </c>
      <c r="H211" t="str">
        <f t="shared" si="21"/>
        <v/>
      </c>
      <c r="I211" t="e">
        <f t="shared" si="22"/>
        <v>#NUM!</v>
      </c>
      <c r="J211" t="str">
        <f t="shared" si="25"/>
        <v xml:space="preserve"> - </v>
      </c>
      <c r="K211" t="str">
        <f t="shared" si="23"/>
        <v/>
      </c>
      <c r="L211" t="str">
        <f t="shared" si="24"/>
        <v/>
      </c>
      <c r="M211" s="65" t="s">
        <v>419</v>
      </c>
      <c r="N211" t="str">
        <f t="shared" si="26"/>
        <v/>
      </c>
      <c r="O211" t="str">
        <f t="shared" si="27"/>
        <v/>
      </c>
    </row>
    <row r="212" spans="1:15" x14ac:dyDescent="0.25">
      <c r="A212" s="77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Ολική</v>
      </c>
      <c r="H212" t="str">
        <f t="shared" si="21"/>
        <v/>
      </c>
      <c r="I212" t="e">
        <f t="shared" si="22"/>
        <v>#NUM!</v>
      </c>
      <c r="J212" t="str">
        <f t="shared" si="25"/>
        <v xml:space="preserve"> - </v>
      </c>
      <c r="K212" t="str">
        <f t="shared" si="23"/>
        <v/>
      </c>
      <c r="L212" t="str">
        <f t="shared" si="24"/>
        <v/>
      </c>
      <c r="M212" s="65" t="s">
        <v>419</v>
      </c>
      <c r="N212" t="str">
        <f t="shared" si="26"/>
        <v/>
      </c>
      <c r="O212" t="str">
        <f t="shared" si="27"/>
        <v/>
      </c>
    </row>
    <row r="213" spans="1:15" x14ac:dyDescent="0.25">
      <c r="A213" s="77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Ολική</v>
      </c>
      <c r="H213" t="str">
        <f t="shared" si="21"/>
        <v/>
      </c>
      <c r="I213" t="e">
        <f t="shared" si="22"/>
        <v>#NUM!</v>
      </c>
      <c r="J213" t="str">
        <f t="shared" si="25"/>
        <v xml:space="preserve"> - </v>
      </c>
      <c r="K213" t="str">
        <f t="shared" si="23"/>
        <v/>
      </c>
      <c r="L213" t="str">
        <f t="shared" si="24"/>
        <v/>
      </c>
      <c r="M213" s="65" t="s">
        <v>419</v>
      </c>
      <c r="N213" t="str">
        <f t="shared" si="26"/>
        <v/>
      </c>
      <c r="O213" t="str">
        <f t="shared" si="27"/>
        <v/>
      </c>
    </row>
    <row r="214" spans="1:15" x14ac:dyDescent="0.25">
      <c r="A214" s="77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Ολική</v>
      </c>
      <c r="H214" t="str">
        <f t="shared" si="21"/>
        <v/>
      </c>
      <c r="I214" t="e">
        <f t="shared" si="22"/>
        <v>#NUM!</v>
      </c>
      <c r="J214" t="str">
        <f t="shared" si="25"/>
        <v xml:space="preserve"> - </v>
      </c>
      <c r="K214" t="str">
        <f t="shared" si="23"/>
        <v/>
      </c>
      <c r="L214" t="str">
        <f t="shared" si="24"/>
        <v/>
      </c>
      <c r="M214" s="65" t="s">
        <v>419</v>
      </c>
      <c r="N214" t="str">
        <f t="shared" si="26"/>
        <v/>
      </c>
      <c r="O214" t="str">
        <f t="shared" si="27"/>
        <v/>
      </c>
    </row>
    <row r="215" spans="1:15" x14ac:dyDescent="0.25">
      <c r="A215" s="77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Ολική</v>
      </c>
      <c r="H215" t="str">
        <f t="shared" si="21"/>
        <v/>
      </c>
      <c r="I215" t="e">
        <f t="shared" si="22"/>
        <v>#NUM!</v>
      </c>
      <c r="J215" t="str">
        <f t="shared" si="25"/>
        <v xml:space="preserve"> - </v>
      </c>
      <c r="K215" t="str">
        <f t="shared" si="23"/>
        <v/>
      </c>
      <c r="L215" t="str">
        <f t="shared" si="24"/>
        <v/>
      </c>
      <c r="M215" s="65" t="s">
        <v>419</v>
      </c>
      <c r="N215" t="str">
        <f t="shared" si="26"/>
        <v/>
      </c>
      <c r="O215" t="str">
        <f t="shared" si="27"/>
        <v/>
      </c>
    </row>
    <row r="216" spans="1:15" x14ac:dyDescent="0.25">
      <c r="A216" s="77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Ολική</v>
      </c>
      <c r="H216" t="str">
        <f t="shared" si="21"/>
        <v/>
      </c>
      <c r="I216" t="e">
        <f t="shared" si="22"/>
        <v>#NUM!</v>
      </c>
      <c r="J216" t="str">
        <f t="shared" si="25"/>
        <v xml:space="preserve"> - </v>
      </c>
      <c r="K216" t="str">
        <f t="shared" si="23"/>
        <v/>
      </c>
      <c r="L216" t="str">
        <f t="shared" si="24"/>
        <v/>
      </c>
      <c r="M216" s="65" t="s">
        <v>419</v>
      </c>
      <c r="N216" t="str">
        <f t="shared" si="26"/>
        <v/>
      </c>
      <c r="O216" t="str">
        <f t="shared" si="27"/>
        <v/>
      </c>
    </row>
    <row r="217" spans="1:15" x14ac:dyDescent="0.25">
      <c r="A217" s="77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Ολική</v>
      </c>
      <c r="H217" t="str">
        <f t="shared" si="21"/>
        <v/>
      </c>
      <c r="I217" t="e">
        <f t="shared" si="22"/>
        <v>#NUM!</v>
      </c>
      <c r="J217" t="str">
        <f t="shared" si="25"/>
        <v xml:space="preserve"> - </v>
      </c>
      <c r="K217" t="str">
        <f t="shared" si="23"/>
        <v/>
      </c>
      <c r="L217" t="str">
        <f t="shared" si="24"/>
        <v/>
      </c>
      <c r="M217" s="65" t="s">
        <v>419</v>
      </c>
      <c r="N217" t="str">
        <f t="shared" si="26"/>
        <v/>
      </c>
      <c r="O217" t="str">
        <f t="shared" si="27"/>
        <v/>
      </c>
    </row>
    <row r="218" spans="1:15" x14ac:dyDescent="0.25">
      <c r="A218" s="77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Ολική</v>
      </c>
      <c r="H218" t="str">
        <f t="shared" si="21"/>
        <v/>
      </c>
      <c r="I218" t="e">
        <f t="shared" si="22"/>
        <v>#NUM!</v>
      </c>
      <c r="J218" t="str">
        <f t="shared" si="25"/>
        <v xml:space="preserve"> - </v>
      </c>
      <c r="K218" t="str">
        <f t="shared" si="23"/>
        <v/>
      </c>
      <c r="L218" t="str">
        <f t="shared" si="24"/>
        <v/>
      </c>
      <c r="M218" s="65" t="s">
        <v>419</v>
      </c>
      <c r="N218" t="str">
        <f t="shared" si="26"/>
        <v/>
      </c>
      <c r="O218" t="str">
        <f t="shared" si="27"/>
        <v/>
      </c>
    </row>
    <row r="219" spans="1:15" x14ac:dyDescent="0.25">
      <c r="A219" s="77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Ολική</v>
      </c>
      <c r="H219" t="str">
        <f t="shared" si="21"/>
        <v/>
      </c>
      <c r="I219" t="e">
        <f t="shared" si="22"/>
        <v>#NUM!</v>
      </c>
      <c r="J219" t="str">
        <f t="shared" si="25"/>
        <v xml:space="preserve"> - </v>
      </c>
      <c r="K219" t="str">
        <f t="shared" si="23"/>
        <v/>
      </c>
      <c r="L219" t="str">
        <f t="shared" si="24"/>
        <v/>
      </c>
      <c r="M219" s="65" t="s">
        <v>419</v>
      </c>
      <c r="N219" t="str">
        <f t="shared" si="26"/>
        <v/>
      </c>
      <c r="O219" t="str">
        <f t="shared" si="27"/>
        <v/>
      </c>
    </row>
    <row r="220" spans="1:15" x14ac:dyDescent="0.25">
      <c r="A220" s="77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Ολική</v>
      </c>
      <c r="H220" t="str">
        <f t="shared" si="21"/>
        <v/>
      </c>
      <c r="I220" t="e">
        <f t="shared" si="22"/>
        <v>#NUM!</v>
      </c>
      <c r="J220" t="str">
        <f t="shared" si="25"/>
        <v xml:space="preserve"> - </v>
      </c>
      <c r="K220" t="str">
        <f t="shared" si="23"/>
        <v/>
      </c>
      <c r="L220" t="str">
        <f t="shared" si="24"/>
        <v/>
      </c>
      <c r="M220" s="65" t="s">
        <v>419</v>
      </c>
      <c r="N220" t="str">
        <f t="shared" si="26"/>
        <v/>
      </c>
      <c r="O220" t="str">
        <f t="shared" si="27"/>
        <v/>
      </c>
    </row>
    <row r="221" spans="1:15" x14ac:dyDescent="0.25">
      <c r="A221" s="77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Ολική</v>
      </c>
      <c r="H221" t="str">
        <f t="shared" si="21"/>
        <v/>
      </c>
      <c r="I221" t="e">
        <f t="shared" si="22"/>
        <v>#NUM!</v>
      </c>
      <c r="J221" t="str">
        <f t="shared" si="25"/>
        <v xml:space="preserve"> - </v>
      </c>
      <c r="K221" t="str">
        <f t="shared" si="23"/>
        <v/>
      </c>
      <c r="L221" t="str">
        <f t="shared" si="24"/>
        <v/>
      </c>
      <c r="M221" s="65" t="s">
        <v>419</v>
      </c>
      <c r="N221" t="str">
        <f t="shared" si="26"/>
        <v/>
      </c>
      <c r="O221" t="str">
        <f t="shared" si="27"/>
        <v/>
      </c>
    </row>
    <row r="222" spans="1:15" x14ac:dyDescent="0.25">
      <c r="A222" s="77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Ολική</v>
      </c>
      <c r="H222" t="str">
        <f t="shared" si="21"/>
        <v/>
      </c>
      <c r="I222" t="e">
        <f t="shared" si="22"/>
        <v>#NUM!</v>
      </c>
      <c r="J222" t="str">
        <f t="shared" si="25"/>
        <v xml:space="preserve"> - </v>
      </c>
      <c r="K222" t="str">
        <f t="shared" si="23"/>
        <v/>
      </c>
      <c r="L222" t="str">
        <f t="shared" si="24"/>
        <v/>
      </c>
      <c r="M222" s="65" t="s">
        <v>419</v>
      </c>
      <c r="N222" t="str">
        <f t="shared" si="26"/>
        <v/>
      </c>
      <c r="O222" t="str">
        <f t="shared" si="27"/>
        <v/>
      </c>
    </row>
    <row r="223" spans="1:15" x14ac:dyDescent="0.25">
      <c r="A223" s="77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Ολική</v>
      </c>
      <c r="H223" t="str">
        <f t="shared" si="21"/>
        <v/>
      </c>
      <c r="I223" t="e">
        <f t="shared" si="22"/>
        <v>#NUM!</v>
      </c>
      <c r="J223" t="str">
        <f t="shared" si="25"/>
        <v xml:space="preserve"> - </v>
      </c>
      <c r="K223" t="str">
        <f t="shared" si="23"/>
        <v/>
      </c>
      <c r="L223" t="str">
        <f t="shared" si="24"/>
        <v/>
      </c>
      <c r="M223" s="65" t="s">
        <v>419</v>
      </c>
      <c r="N223" t="str">
        <f t="shared" si="26"/>
        <v/>
      </c>
      <c r="O223" t="str">
        <f t="shared" si="27"/>
        <v/>
      </c>
    </row>
    <row r="224" spans="1:15" x14ac:dyDescent="0.25">
      <c r="A224" s="77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Ολική</v>
      </c>
      <c r="H224" t="str">
        <f t="shared" si="21"/>
        <v/>
      </c>
      <c r="I224" t="e">
        <f t="shared" si="22"/>
        <v>#NUM!</v>
      </c>
      <c r="J224" t="str">
        <f t="shared" si="25"/>
        <v xml:space="preserve"> - </v>
      </c>
      <c r="K224" t="str">
        <f t="shared" si="23"/>
        <v/>
      </c>
      <c r="L224" t="str">
        <f t="shared" si="24"/>
        <v/>
      </c>
      <c r="M224" s="65" t="s">
        <v>419</v>
      </c>
      <c r="N224" t="str">
        <f t="shared" si="26"/>
        <v/>
      </c>
      <c r="O224" t="str">
        <f t="shared" si="27"/>
        <v/>
      </c>
    </row>
    <row r="225" spans="1:15" x14ac:dyDescent="0.25">
      <c r="A225" s="77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Ολική</v>
      </c>
      <c r="H225" t="str">
        <f t="shared" si="21"/>
        <v/>
      </c>
      <c r="I225" t="e">
        <f t="shared" si="22"/>
        <v>#NUM!</v>
      </c>
      <c r="J225" t="str">
        <f t="shared" si="25"/>
        <v xml:space="preserve"> - </v>
      </c>
      <c r="K225" t="str">
        <f t="shared" si="23"/>
        <v/>
      </c>
      <c r="L225" t="str">
        <f t="shared" si="24"/>
        <v/>
      </c>
      <c r="M225" s="65" t="s">
        <v>419</v>
      </c>
      <c r="N225" t="str">
        <f t="shared" si="26"/>
        <v/>
      </c>
      <c r="O225" t="str">
        <f t="shared" si="27"/>
        <v/>
      </c>
    </row>
    <row r="226" spans="1:15" x14ac:dyDescent="0.25">
      <c r="A226" s="77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Ολική</v>
      </c>
      <c r="H226" t="str">
        <f t="shared" si="21"/>
        <v/>
      </c>
      <c r="I226" t="e">
        <f t="shared" si="22"/>
        <v>#NUM!</v>
      </c>
      <c r="J226" t="str">
        <f t="shared" si="25"/>
        <v xml:space="preserve"> - </v>
      </c>
      <c r="K226" t="str">
        <f t="shared" si="23"/>
        <v/>
      </c>
      <c r="L226" t="str">
        <f t="shared" si="24"/>
        <v/>
      </c>
      <c r="M226" s="65" t="s">
        <v>419</v>
      </c>
      <c r="N226" t="str">
        <f t="shared" si="26"/>
        <v/>
      </c>
      <c r="O226" t="str">
        <f t="shared" si="27"/>
        <v/>
      </c>
    </row>
    <row r="227" spans="1:15" x14ac:dyDescent="0.25">
      <c r="A227" s="77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Ολική</v>
      </c>
      <c r="H227" t="str">
        <f t="shared" si="21"/>
        <v/>
      </c>
      <c r="I227" t="e">
        <f t="shared" si="22"/>
        <v>#NUM!</v>
      </c>
      <c r="J227" t="str">
        <f t="shared" si="25"/>
        <v xml:space="preserve"> - </v>
      </c>
      <c r="K227" t="str">
        <f t="shared" si="23"/>
        <v/>
      </c>
      <c r="L227" t="str">
        <f t="shared" si="24"/>
        <v/>
      </c>
      <c r="M227" s="65" t="s">
        <v>419</v>
      </c>
      <c r="N227" t="str">
        <f t="shared" si="26"/>
        <v/>
      </c>
      <c r="O227" t="str">
        <f t="shared" si="27"/>
        <v/>
      </c>
    </row>
    <row r="228" spans="1:15" x14ac:dyDescent="0.25">
      <c r="A228" s="77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Ολική</v>
      </c>
      <c r="H228" t="str">
        <f t="shared" si="21"/>
        <v/>
      </c>
      <c r="I228" t="e">
        <f t="shared" si="22"/>
        <v>#NUM!</v>
      </c>
      <c r="J228" t="str">
        <f t="shared" si="25"/>
        <v xml:space="preserve"> - </v>
      </c>
      <c r="K228" t="str">
        <f t="shared" si="23"/>
        <v/>
      </c>
      <c r="L228" t="str">
        <f t="shared" si="24"/>
        <v/>
      </c>
      <c r="M228" s="65" t="s">
        <v>419</v>
      </c>
      <c r="N228" t="str">
        <f t="shared" si="26"/>
        <v/>
      </c>
      <c r="O228" t="str">
        <f t="shared" si="27"/>
        <v/>
      </c>
    </row>
    <row r="229" spans="1:15" x14ac:dyDescent="0.25">
      <c r="A229" s="77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Ολική</v>
      </c>
      <c r="H229" t="str">
        <f t="shared" si="21"/>
        <v/>
      </c>
      <c r="I229" t="e">
        <f t="shared" si="22"/>
        <v>#NUM!</v>
      </c>
      <c r="J229" t="str">
        <f t="shared" si="25"/>
        <v xml:space="preserve"> - </v>
      </c>
      <c r="K229" t="str">
        <f t="shared" si="23"/>
        <v/>
      </c>
      <c r="L229" t="str">
        <f t="shared" si="24"/>
        <v/>
      </c>
      <c r="M229" s="65" t="s">
        <v>419</v>
      </c>
      <c r="N229" t="str">
        <f t="shared" si="26"/>
        <v/>
      </c>
      <c r="O229" t="str">
        <f t="shared" si="27"/>
        <v/>
      </c>
    </row>
    <row r="230" spans="1:15" x14ac:dyDescent="0.25">
      <c r="A230" s="77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Ολική</v>
      </c>
      <c r="H230" t="str">
        <f t="shared" si="21"/>
        <v/>
      </c>
      <c r="I230" t="e">
        <f t="shared" si="22"/>
        <v>#NUM!</v>
      </c>
      <c r="J230" t="str">
        <f t="shared" si="25"/>
        <v xml:space="preserve"> - </v>
      </c>
      <c r="K230" t="str">
        <f t="shared" si="23"/>
        <v/>
      </c>
      <c r="L230" t="str">
        <f t="shared" si="24"/>
        <v/>
      </c>
      <c r="M230" s="65" t="s">
        <v>419</v>
      </c>
      <c r="N230" t="str">
        <f t="shared" si="26"/>
        <v/>
      </c>
      <c r="O230" t="str">
        <f t="shared" si="27"/>
        <v/>
      </c>
    </row>
    <row r="231" spans="1:15" x14ac:dyDescent="0.25">
      <c r="A231" s="77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Ολική</v>
      </c>
      <c r="H231" t="str">
        <f t="shared" si="21"/>
        <v/>
      </c>
      <c r="I231" t="e">
        <f t="shared" si="22"/>
        <v>#NUM!</v>
      </c>
      <c r="J231" t="str">
        <f t="shared" si="25"/>
        <v xml:space="preserve"> - </v>
      </c>
      <c r="K231" t="str">
        <f t="shared" si="23"/>
        <v/>
      </c>
      <c r="L231" t="str">
        <f t="shared" si="24"/>
        <v/>
      </c>
      <c r="M231" s="65" t="s">
        <v>419</v>
      </c>
      <c r="N231" t="str">
        <f t="shared" si="26"/>
        <v/>
      </c>
      <c r="O231" t="str">
        <f t="shared" si="27"/>
        <v/>
      </c>
    </row>
    <row r="232" spans="1:15" x14ac:dyDescent="0.25">
      <c r="A232" s="77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Ολική</v>
      </c>
      <c r="H232" t="str">
        <f t="shared" si="21"/>
        <v/>
      </c>
      <c r="I232" t="e">
        <f t="shared" si="22"/>
        <v>#NUM!</v>
      </c>
      <c r="J232" t="str">
        <f t="shared" si="25"/>
        <v xml:space="preserve"> - </v>
      </c>
      <c r="K232" t="str">
        <f t="shared" si="23"/>
        <v/>
      </c>
      <c r="L232" t="str">
        <f t="shared" si="24"/>
        <v/>
      </c>
      <c r="M232" s="65" t="s">
        <v>419</v>
      </c>
      <c r="N232" t="str">
        <f t="shared" si="26"/>
        <v/>
      </c>
      <c r="O232" t="str">
        <f t="shared" si="27"/>
        <v/>
      </c>
    </row>
    <row r="233" spans="1:15" x14ac:dyDescent="0.25">
      <c r="A233" s="77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Ολική</v>
      </c>
      <c r="H233" t="str">
        <f t="shared" si="21"/>
        <v/>
      </c>
      <c r="I233" t="e">
        <f t="shared" si="22"/>
        <v>#NUM!</v>
      </c>
      <c r="J233" t="str">
        <f t="shared" si="25"/>
        <v xml:space="preserve"> - </v>
      </c>
      <c r="K233" t="str">
        <f t="shared" si="23"/>
        <v/>
      </c>
      <c r="L233" t="str">
        <f t="shared" si="24"/>
        <v/>
      </c>
      <c r="M233" s="65" t="s">
        <v>419</v>
      </c>
      <c r="N233" t="str">
        <f t="shared" si="26"/>
        <v/>
      </c>
      <c r="O233" t="str">
        <f t="shared" si="27"/>
        <v/>
      </c>
    </row>
    <row r="234" spans="1:15" x14ac:dyDescent="0.25">
      <c r="A234" s="77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Ολική</v>
      </c>
      <c r="H234" t="str">
        <f t="shared" si="21"/>
        <v/>
      </c>
      <c r="I234" t="e">
        <f t="shared" si="22"/>
        <v>#NUM!</v>
      </c>
      <c r="J234" t="str">
        <f t="shared" si="25"/>
        <v xml:space="preserve"> - </v>
      </c>
      <c r="K234" t="str">
        <f t="shared" si="23"/>
        <v/>
      </c>
      <c r="L234" t="str">
        <f t="shared" si="24"/>
        <v/>
      </c>
      <c r="M234" s="65" t="s">
        <v>419</v>
      </c>
      <c r="N234" t="str">
        <f t="shared" si="26"/>
        <v/>
      </c>
      <c r="O234" t="str">
        <f t="shared" si="27"/>
        <v/>
      </c>
    </row>
    <row r="235" spans="1:15" x14ac:dyDescent="0.25">
      <c r="A235" s="77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Ολική</v>
      </c>
      <c r="H235" t="str">
        <f t="shared" si="21"/>
        <v/>
      </c>
      <c r="I235" t="e">
        <f t="shared" si="22"/>
        <v>#NUM!</v>
      </c>
      <c r="J235" t="str">
        <f t="shared" si="25"/>
        <v xml:space="preserve"> - </v>
      </c>
      <c r="K235" t="str">
        <f t="shared" si="23"/>
        <v/>
      </c>
      <c r="L235" t="str">
        <f t="shared" si="24"/>
        <v/>
      </c>
      <c r="M235" s="65" t="s">
        <v>419</v>
      </c>
      <c r="N235" t="str">
        <f t="shared" si="26"/>
        <v/>
      </c>
      <c r="O235" t="str">
        <f t="shared" si="27"/>
        <v/>
      </c>
    </row>
    <row r="236" spans="1:15" x14ac:dyDescent="0.25">
      <c r="A236" s="77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Ολική</v>
      </c>
      <c r="H236" t="str">
        <f t="shared" si="21"/>
        <v/>
      </c>
      <c r="I236" t="e">
        <f t="shared" si="22"/>
        <v>#NUM!</v>
      </c>
      <c r="J236" t="str">
        <f t="shared" si="25"/>
        <v xml:space="preserve"> - </v>
      </c>
      <c r="K236" t="str">
        <f t="shared" si="23"/>
        <v/>
      </c>
      <c r="L236" t="str">
        <f t="shared" si="24"/>
        <v/>
      </c>
      <c r="M236" s="65" t="s">
        <v>419</v>
      </c>
      <c r="N236" t="str">
        <f t="shared" si="26"/>
        <v/>
      </c>
      <c r="O236" t="str">
        <f t="shared" si="27"/>
        <v/>
      </c>
    </row>
    <row r="237" spans="1:15" x14ac:dyDescent="0.25">
      <c r="A237" s="77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Ολική</v>
      </c>
      <c r="H237" t="str">
        <f t="shared" si="21"/>
        <v/>
      </c>
      <c r="I237" t="e">
        <f t="shared" si="22"/>
        <v>#NUM!</v>
      </c>
      <c r="J237" t="str">
        <f t="shared" si="25"/>
        <v xml:space="preserve"> - </v>
      </c>
      <c r="K237" t="str">
        <f t="shared" si="23"/>
        <v/>
      </c>
      <c r="L237" t="str">
        <f t="shared" si="24"/>
        <v/>
      </c>
      <c r="M237" s="65" t="s">
        <v>419</v>
      </c>
      <c r="N237" t="str">
        <f t="shared" si="26"/>
        <v/>
      </c>
      <c r="O237" t="str">
        <f t="shared" si="27"/>
        <v/>
      </c>
    </row>
    <row r="238" spans="1:15" x14ac:dyDescent="0.25">
      <c r="A238" s="77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Ολική</v>
      </c>
      <c r="H238" t="str">
        <f t="shared" si="21"/>
        <v/>
      </c>
      <c r="I238" t="e">
        <f t="shared" si="22"/>
        <v>#NUM!</v>
      </c>
      <c r="J238" t="str">
        <f t="shared" si="25"/>
        <v xml:space="preserve"> - </v>
      </c>
      <c r="K238" t="str">
        <f t="shared" si="23"/>
        <v/>
      </c>
      <c r="L238" t="str">
        <f t="shared" si="24"/>
        <v/>
      </c>
      <c r="M238" s="65" t="s">
        <v>419</v>
      </c>
      <c r="N238" t="str">
        <f t="shared" si="26"/>
        <v/>
      </c>
      <c r="O238" t="str">
        <f t="shared" si="27"/>
        <v/>
      </c>
    </row>
    <row r="239" spans="1:15" x14ac:dyDescent="0.25">
      <c r="A239" s="77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Ολική</v>
      </c>
      <c r="H239" t="str">
        <f t="shared" si="21"/>
        <v/>
      </c>
      <c r="I239" t="e">
        <f t="shared" si="22"/>
        <v>#NUM!</v>
      </c>
      <c r="J239" t="str">
        <f t="shared" si="25"/>
        <v xml:space="preserve"> - </v>
      </c>
      <c r="K239" t="str">
        <f t="shared" si="23"/>
        <v/>
      </c>
      <c r="L239" t="str">
        <f t="shared" si="24"/>
        <v/>
      </c>
      <c r="M239" s="65" t="s">
        <v>419</v>
      </c>
      <c r="N239" t="str">
        <f t="shared" si="26"/>
        <v/>
      </c>
      <c r="O239" t="str">
        <f t="shared" si="27"/>
        <v/>
      </c>
    </row>
    <row r="240" spans="1:15" x14ac:dyDescent="0.25">
      <c r="A240" s="77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Ολική</v>
      </c>
      <c r="H240" t="str">
        <f t="shared" si="21"/>
        <v/>
      </c>
      <c r="I240" t="e">
        <f t="shared" si="22"/>
        <v>#NUM!</v>
      </c>
      <c r="J240" t="str">
        <f t="shared" si="25"/>
        <v xml:space="preserve"> - </v>
      </c>
      <c r="K240" t="str">
        <f t="shared" si="23"/>
        <v/>
      </c>
      <c r="L240" t="str">
        <f t="shared" si="24"/>
        <v/>
      </c>
      <c r="M240" s="65" t="s">
        <v>419</v>
      </c>
      <c r="N240" t="str">
        <f t="shared" si="26"/>
        <v/>
      </c>
      <c r="O240" t="str">
        <f t="shared" si="27"/>
        <v/>
      </c>
    </row>
    <row r="241" spans="1:15" x14ac:dyDescent="0.25">
      <c r="A241" s="77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Ολική</v>
      </c>
      <c r="H241" t="str">
        <f t="shared" si="21"/>
        <v/>
      </c>
      <c r="I241" t="e">
        <f t="shared" si="22"/>
        <v>#NUM!</v>
      </c>
      <c r="J241" t="str">
        <f t="shared" si="25"/>
        <v xml:space="preserve"> - </v>
      </c>
      <c r="K241" t="str">
        <f t="shared" si="23"/>
        <v/>
      </c>
      <c r="L241" t="str">
        <f t="shared" si="24"/>
        <v/>
      </c>
      <c r="M241" s="65" t="s">
        <v>419</v>
      </c>
      <c r="N241" t="str">
        <f t="shared" si="26"/>
        <v/>
      </c>
      <c r="O241" t="str">
        <f t="shared" si="27"/>
        <v/>
      </c>
    </row>
    <row r="242" spans="1:15" x14ac:dyDescent="0.25">
      <c r="A242" s="77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Ολική</v>
      </c>
      <c r="H242" t="str">
        <f t="shared" si="21"/>
        <v/>
      </c>
      <c r="I242" t="e">
        <f t="shared" si="22"/>
        <v>#NUM!</v>
      </c>
      <c r="J242" t="str">
        <f t="shared" si="25"/>
        <v xml:space="preserve"> - </v>
      </c>
      <c r="K242" t="str">
        <f t="shared" si="23"/>
        <v/>
      </c>
      <c r="L242" t="str">
        <f t="shared" si="24"/>
        <v/>
      </c>
      <c r="M242" s="65" t="s">
        <v>419</v>
      </c>
      <c r="N242" t="str">
        <f t="shared" si="26"/>
        <v/>
      </c>
      <c r="O242" t="str">
        <f t="shared" si="27"/>
        <v/>
      </c>
    </row>
    <row r="243" spans="1:15" x14ac:dyDescent="0.25">
      <c r="A243" s="77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Ολική</v>
      </c>
      <c r="H243" t="str">
        <f t="shared" si="21"/>
        <v/>
      </c>
      <c r="I243" t="e">
        <f t="shared" si="22"/>
        <v>#NUM!</v>
      </c>
      <c r="J243" t="str">
        <f t="shared" si="25"/>
        <v xml:space="preserve"> - </v>
      </c>
      <c r="K243" t="str">
        <f t="shared" si="23"/>
        <v/>
      </c>
      <c r="L243" t="str">
        <f t="shared" si="24"/>
        <v/>
      </c>
      <c r="M243" s="65" t="s">
        <v>419</v>
      </c>
      <c r="N243" t="str">
        <f t="shared" si="26"/>
        <v/>
      </c>
      <c r="O243" t="str">
        <f t="shared" si="27"/>
        <v/>
      </c>
    </row>
    <row r="244" spans="1:15" x14ac:dyDescent="0.25">
      <c r="A244" s="77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Ολική</v>
      </c>
      <c r="H244" t="str">
        <f t="shared" si="21"/>
        <v/>
      </c>
      <c r="I244" t="e">
        <f t="shared" si="22"/>
        <v>#NUM!</v>
      </c>
      <c r="J244" t="str">
        <f t="shared" si="25"/>
        <v xml:space="preserve"> - </v>
      </c>
      <c r="K244" t="str">
        <f t="shared" si="23"/>
        <v/>
      </c>
      <c r="L244" t="str">
        <f t="shared" si="24"/>
        <v/>
      </c>
      <c r="M244" s="65" t="s">
        <v>419</v>
      </c>
      <c r="N244" t="str">
        <f t="shared" si="26"/>
        <v/>
      </c>
      <c r="O244" t="str">
        <f t="shared" si="27"/>
        <v/>
      </c>
    </row>
    <row r="245" spans="1:15" x14ac:dyDescent="0.25">
      <c r="A245" s="77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Ολική</v>
      </c>
      <c r="H245" t="str">
        <f t="shared" si="21"/>
        <v/>
      </c>
      <c r="I245" t="e">
        <f t="shared" si="22"/>
        <v>#NUM!</v>
      </c>
      <c r="J245" t="str">
        <f t="shared" si="25"/>
        <v xml:space="preserve"> - </v>
      </c>
      <c r="K245" t="str">
        <f t="shared" si="23"/>
        <v/>
      </c>
      <c r="L245" t="str">
        <f t="shared" si="24"/>
        <v/>
      </c>
      <c r="M245" s="65" t="s">
        <v>419</v>
      </c>
      <c r="N245" t="str">
        <f t="shared" si="26"/>
        <v/>
      </c>
      <c r="O245" t="str">
        <f t="shared" si="27"/>
        <v/>
      </c>
    </row>
    <row r="246" spans="1:15" x14ac:dyDescent="0.25">
      <c r="A246" s="77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Ολική</v>
      </c>
      <c r="H246" t="str">
        <f t="shared" si="21"/>
        <v/>
      </c>
      <c r="I246" t="e">
        <f t="shared" si="22"/>
        <v>#NUM!</v>
      </c>
      <c r="J246" t="str">
        <f t="shared" si="25"/>
        <v xml:space="preserve"> - </v>
      </c>
      <c r="K246" t="str">
        <f t="shared" si="23"/>
        <v/>
      </c>
      <c r="L246" t="str">
        <f t="shared" si="24"/>
        <v/>
      </c>
      <c r="M246" s="65" t="s">
        <v>419</v>
      </c>
      <c r="N246" t="str">
        <f t="shared" si="26"/>
        <v/>
      </c>
      <c r="O246" t="str">
        <f t="shared" si="27"/>
        <v/>
      </c>
    </row>
    <row r="247" spans="1:15" x14ac:dyDescent="0.25">
      <c r="A247" s="77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Ολική</v>
      </c>
      <c r="H247" t="str">
        <f t="shared" si="21"/>
        <v/>
      </c>
      <c r="I247" t="e">
        <f t="shared" si="22"/>
        <v>#NUM!</v>
      </c>
      <c r="J247" t="str">
        <f t="shared" si="25"/>
        <v xml:space="preserve"> - </v>
      </c>
      <c r="K247" t="str">
        <f t="shared" si="23"/>
        <v/>
      </c>
      <c r="L247" t="str">
        <f t="shared" si="24"/>
        <v/>
      </c>
      <c r="M247" s="65" t="s">
        <v>419</v>
      </c>
      <c r="N247" t="str">
        <f t="shared" si="26"/>
        <v/>
      </c>
      <c r="O247" t="str">
        <f t="shared" si="27"/>
        <v/>
      </c>
    </row>
    <row r="248" spans="1:15" x14ac:dyDescent="0.25">
      <c r="A248" s="77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Ολική</v>
      </c>
      <c r="H248" t="str">
        <f t="shared" si="21"/>
        <v/>
      </c>
      <c r="I248" t="e">
        <f t="shared" si="22"/>
        <v>#NUM!</v>
      </c>
      <c r="J248" t="str">
        <f t="shared" si="25"/>
        <v xml:space="preserve"> - </v>
      </c>
      <c r="K248" t="str">
        <f t="shared" si="23"/>
        <v/>
      </c>
      <c r="L248" t="str">
        <f t="shared" si="24"/>
        <v/>
      </c>
      <c r="M248" s="65" t="s">
        <v>419</v>
      </c>
      <c r="N248" t="str">
        <f t="shared" si="26"/>
        <v/>
      </c>
      <c r="O248" t="str">
        <f t="shared" si="27"/>
        <v/>
      </c>
    </row>
    <row r="249" spans="1:15" x14ac:dyDescent="0.25">
      <c r="A249" s="77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Ολική</v>
      </c>
      <c r="H249" t="str">
        <f t="shared" si="21"/>
        <v/>
      </c>
      <c r="I249" t="e">
        <f t="shared" si="22"/>
        <v>#NUM!</v>
      </c>
      <c r="J249" t="str">
        <f t="shared" si="25"/>
        <v xml:space="preserve"> - </v>
      </c>
      <c r="K249" t="str">
        <f t="shared" si="23"/>
        <v/>
      </c>
      <c r="L249" t="str">
        <f t="shared" si="24"/>
        <v/>
      </c>
      <c r="M249" s="65" t="s">
        <v>419</v>
      </c>
      <c r="N249" t="str">
        <f t="shared" si="26"/>
        <v/>
      </c>
      <c r="O249" t="str">
        <f t="shared" si="27"/>
        <v/>
      </c>
    </row>
    <row r="250" spans="1:15" x14ac:dyDescent="0.25">
      <c r="A250" s="77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Ολική</v>
      </c>
      <c r="H250" t="str">
        <f t="shared" si="21"/>
        <v/>
      </c>
      <c r="I250" t="e">
        <f t="shared" si="22"/>
        <v>#NUM!</v>
      </c>
      <c r="J250" t="str">
        <f t="shared" si="25"/>
        <v xml:space="preserve"> - </v>
      </c>
      <c r="K250" t="str">
        <f t="shared" si="23"/>
        <v/>
      </c>
      <c r="L250" t="str">
        <f t="shared" si="24"/>
        <v/>
      </c>
      <c r="M250" s="65" t="s">
        <v>419</v>
      </c>
      <c r="N250" t="str">
        <f t="shared" si="26"/>
        <v/>
      </c>
      <c r="O250" t="str">
        <f t="shared" si="27"/>
        <v/>
      </c>
    </row>
    <row r="251" spans="1:15" x14ac:dyDescent="0.25">
      <c r="A251" s="77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Ολική</v>
      </c>
      <c r="H251" t="str">
        <f t="shared" si="21"/>
        <v/>
      </c>
      <c r="I251" t="e">
        <f t="shared" si="22"/>
        <v>#NUM!</v>
      </c>
      <c r="J251" t="str">
        <f t="shared" si="25"/>
        <v xml:space="preserve"> - </v>
      </c>
      <c r="K251" t="str">
        <f t="shared" si="23"/>
        <v/>
      </c>
      <c r="L251" t="str">
        <f t="shared" si="24"/>
        <v/>
      </c>
      <c r="M251" s="65" t="s">
        <v>419</v>
      </c>
      <c r="N251" t="str">
        <f t="shared" si="26"/>
        <v/>
      </c>
      <c r="O251" t="str">
        <f t="shared" si="27"/>
        <v/>
      </c>
    </row>
    <row r="252" spans="1:15" x14ac:dyDescent="0.25">
      <c r="A252" s="77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Ολική</v>
      </c>
      <c r="H252" t="str">
        <f t="shared" si="21"/>
        <v/>
      </c>
      <c r="I252" t="e">
        <f t="shared" si="22"/>
        <v>#NUM!</v>
      </c>
      <c r="J252" t="str">
        <f t="shared" si="25"/>
        <v xml:space="preserve"> - </v>
      </c>
      <c r="K252" t="str">
        <f t="shared" si="23"/>
        <v/>
      </c>
      <c r="L252" t="str">
        <f t="shared" si="24"/>
        <v/>
      </c>
      <c r="M252" s="65" t="s">
        <v>419</v>
      </c>
      <c r="N252" t="str">
        <f t="shared" si="26"/>
        <v/>
      </c>
      <c r="O252" t="str">
        <f t="shared" si="27"/>
        <v/>
      </c>
    </row>
    <row r="253" spans="1:15" x14ac:dyDescent="0.25">
      <c r="A253" s="77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Ολική</v>
      </c>
      <c r="H253" t="str">
        <f t="shared" si="21"/>
        <v/>
      </c>
      <c r="I253" t="e">
        <f t="shared" si="22"/>
        <v>#NUM!</v>
      </c>
      <c r="J253" t="str">
        <f t="shared" si="25"/>
        <v xml:space="preserve"> - </v>
      </c>
      <c r="K253" t="str">
        <f t="shared" si="23"/>
        <v/>
      </c>
      <c r="L253" t="str">
        <f t="shared" si="24"/>
        <v/>
      </c>
      <c r="M253" s="65" t="s">
        <v>419</v>
      </c>
      <c r="N253" t="str">
        <f t="shared" si="26"/>
        <v/>
      </c>
      <c r="O253" t="str">
        <f t="shared" si="27"/>
        <v/>
      </c>
    </row>
    <row r="254" spans="1:15" x14ac:dyDescent="0.25">
      <c r="A254" s="77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Ολική</v>
      </c>
      <c r="H254" t="str">
        <f t="shared" si="21"/>
        <v/>
      </c>
      <c r="I254" t="e">
        <f t="shared" si="22"/>
        <v>#NUM!</v>
      </c>
      <c r="J254" t="str">
        <f t="shared" si="25"/>
        <v xml:space="preserve"> - </v>
      </c>
      <c r="K254" t="str">
        <f t="shared" si="23"/>
        <v/>
      </c>
      <c r="L254" t="str">
        <f t="shared" si="24"/>
        <v/>
      </c>
      <c r="M254" s="65" t="s">
        <v>419</v>
      </c>
      <c r="N254" t="str">
        <f t="shared" si="26"/>
        <v/>
      </c>
      <c r="O254" t="str">
        <f t="shared" si="27"/>
        <v/>
      </c>
    </row>
    <row r="255" spans="1:15" x14ac:dyDescent="0.25">
      <c r="A255" s="77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Ολική</v>
      </c>
      <c r="H255" t="str">
        <f t="shared" si="21"/>
        <v/>
      </c>
      <c r="I255" t="e">
        <f t="shared" si="22"/>
        <v>#NUM!</v>
      </c>
      <c r="J255" t="str">
        <f t="shared" si="25"/>
        <v xml:space="preserve"> - </v>
      </c>
      <c r="K255" t="str">
        <f t="shared" si="23"/>
        <v/>
      </c>
      <c r="L255" t="str">
        <f t="shared" si="24"/>
        <v/>
      </c>
      <c r="M255" s="65" t="s">
        <v>419</v>
      </c>
      <c r="N255" t="str">
        <f t="shared" si="26"/>
        <v/>
      </c>
      <c r="O255" t="str">
        <f t="shared" si="27"/>
        <v/>
      </c>
    </row>
    <row r="256" spans="1:15" x14ac:dyDescent="0.25">
      <c r="A256" s="77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Ολική</v>
      </c>
      <c r="H256" t="str">
        <f t="shared" si="21"/>
        <v/>
      </c>
      <c r="I256" t="e">
        <f t="shared" si="22"/>
        <v>#NUM!</v>
      </c>
      <c r="J256" t="str">
        <f t="shared" si="25"/>
        <v xml:space="preserve"> - </v>
      </c>
      <c r="K256" t="str">
        <f t="shared" si="23"/>
        <v/>
      </c>
      <c r="L256" t="str">
        <f t="shared" si="24"/>
        <v/>
      </c>
      <c r="M256" s="65" t="s">
        <v>419</v>
      </c>
      <c r="N256" t="str">
        <f t="shared" si="26"/>
        <v/>
      </c>
      <c r="O256" t="str">
        <f t="shared" si="27"/>
        <v/>
      </c>
    </row>
    <row r="257" spans="1:15" x14ac:dyDescent="0.25">
      <c r="A257" s="77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Ολική</v>
      </c>
      <c r="H257" t="str">
        <f t="shared" si="21"/>
        <v/>
      </c>
      <c r="I257" t="e">
        <f t="shared" si="22"/>
        <v>#NUM!</v>
      </c>
      <c r="J257" t="str">
        <f t="shared" si="25"/>
        <v xml:space="preserve"> - </v>
      </c>
      <c r="K257" t="str">
        <f t="shared" si="23"/>
        <v/>
      </c>
      <c r="L257" t="str">
        <f t="shared" si="24"/>
        <v/>
      </c>
      <c r="M257" s="65" t="s">
        <v>419</v>
      </c>
      <c r="N257" t="str">
        <f t="shared" si="26"/>
        <v/>
      </c>
      <c r="O257" t="str">
        <f t="shared" si="27"/>
        <v/>
      </c>
    </row>
    <row r="258" spans="1:15" x14ac:dyDescent="0.25">
      <c r="A258" s="77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Ολική</v>
      </c>
      <c r="H258" t="str">
        <f t="shared" ref="H258:H321" si="28">IF(G258="Μερική",A258,"")</f>
        <v/>
      </c>
      <c r="I258" t="e">
        <f t="shared" ref="I258:I321" si="29">SMALL(H:H,A258)</f>
        <v>#NUM!</v>
      </c>
      <c r="J258" t="str">
        <f t="shared" si="25"/>
        <v xml:space="preserve"> - </v>
      </c>
      <c r="K258" t="str">
        <f t="shared" ref="K258:K326" si="30">IF(ISNUMBER(I258),LOOKUP(I258,A:A,B:B),"")</f>
        <v/>
      </c>
      <c r="L258" t="str">
        <f t="shared" ref="L258:L326" si="31">IF(ISNUMBER(I258),LOOKUP(I258,A:A,D:D),"")</f>
        <v/>
      </c>
      <c r="M258" s="65" t="s">
        <v>419</v>
      </c>
      <c r="N258" t="str">
        <f t="shared" si="26"/>
        <v/>
      </c>
      <c r="O258" t="str">
        <f t="shared" si="27"/>
        <v/>
      </c>
    </row>
    <row r="259" spans="1:15" x14ac:dyDescent="0.25">
      <c r="A259" s="77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Ολική</v>
      </c>
      <c r="H259" t="str">
        <f t="shared" si="28"/>
        <v/>
      </c>
      <c r="I259" t="e">
        <f t="shared" si="29"/>
        <v>#NUM!</v>
      </c>
      <c r="J259" t="str">
        <f t="shared" ref="J259:J322" si="32">CONCATENATE(L259," - ",K259)</f>
        <v xml:space="preserve"> - </v>
      </c>
      <c r="K259" t="str">
        <f t="shared" si="30"/>
        <v/>
      </c>
      <c r="L259" t="str">
        <f t="shared" si="31"/>
        <v/>
      </c>
      <c r="M259" s="65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/>
      </c>
    </row>
    <row r="260" spans="1:15" x14ac:dyDescent="0.25">
      <c r="A260" s="77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Ολική</v>
      </c>
      <c r="H260" t="str">
        <f t="shared" si="28"/>
        <v/>
      </c>
      <c r="I260" t="e">
        <f t="shared" si="29"/>
        <v>#NUM!</v>
      </c>
      <c r="J260" t="str">
        <f t="shared" si="32"/>
        <v xml:space="preserve"> - </v>
      </c>
      <c r="K260" t="str">
        <f t="shared" si="30"/>
        <v/>
      </c>
      <c r="L260" t="str">
        <f t="shared" si="31"/>
        <v/>
      </c>
      <c r="M260" s="65" t="s">
        <v>419</v>
      </c>
      <c r="N260" t="str">
        <f t="shared" si="33"/>
        <v/>
      </c>
      <c r="O260" t="str">
        <f t="shared" ref="O260:O323" si="34">O259&amp;N260</f>
        <v/>
      </c>
    </row>
    <row r="261" spans="1:15" x14ac:dyDescent="0.25">
      <c r="A261" s="77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Ολική</v>
      </c>
      <c r="H261" t="str">
        <f t="shared" si="28"/>
        <v/>
      </c>
      <c r="I261" t="e">
        <f t="shared" si="29"/>
        <v>#NUM!</v>
      </c>
      <c r="J261" t="str">
        <f t="shared" si="32"/>
        <v xml:space="preserve"> - </v>
      </c>
      <c r="K261" t="str">
        <f t="shared" si="30"/>
        <v/>
      </c>
      <c r="L261" t="str">
        <f t="shared" si="31"/>
        <v/>
      </c>
      <c r="M261" s="65" t="s">
        <v>419</v>
      </c>
      <c r="N261" t="str">
        <f t="shared" si="33"/>
        <v/>
      </c>
      <c r="O261" t="str">
        <f t="shared" si="34"/>
        <v/>
      </c>
    </row>
    <row r="262" spans="1:15" x14ac:dyDescent="0.25">
      <c r="A262" s="77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Ολική</v>
      </c>
      <c r="H262" t="str">
        <f t="shared" si="28"/>
        <v/>
      </c>
      <c r="I262" t="e">
        <f t="shared" si="29"/>
        <v>#NUM!</v>
      </c>
      <c r="J262" t="str">
        <f t="shared" si="32"/>
        <v xml:space="preserve"> - </v>
      </c>
      <c r="K262" t="str">
        <f t="shared" si="30"/>
        <v/>
      </c>
      <c r="L262" t="str">
        <f t="shared" si="31"/>
        <v/>
      </c>
      <c r="M262" s="65" t="s">
        <v>419</v>
      </c>
      <c r="N262" t="str">
        <f t="shared" si="33"/>
        <v/>
      </c>
      <c r="O262" t="str">
        <f t="shared" si="34"/>
        <v/>
      </c>
    </row>
    <row r="263" spans="1:15" x14ac:dyDescent="0.25">
      <c r="A263" s="77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Ολική</v>
      </c>
      <c r="H263" t="str">
        <f t="shared" si="28"/>
        <v/>
      </c>
      <c r="I263" t="e">
        <f t="shared" si="29"/>
        <v>#NUM!</v>
      </c>
      <c r="J263" t="str">
        <f t="shared" si="32"/>
        <v xml:space="preserve"> - </v>
      </c>
      <c r="K263" t="str">
        <f t="shared" si="30"/>
        <v/>
      </c>
      <c r="L263" t="str">
        <f t="shared" si="31"/>
        <v/>
      </c>
      <c r="M263" s="65" t="s">
        <v>419</v>
      </c>
      <c r="N263" t="str">
        <f t="shared" si="33"/>
        <v/>
      </c>
      <c r="O263" t="str">
        <f t="shared" si="34"/>
        <v/>
      </c>
    </row>
    <row r="264" spans="1:15" x14ac:dyDescent="0.25">
      <c r="A264" s="77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Ολική</v>
      </c>
      <c r="H264" t="str">
        <f t="shared" si="28"/>
        <v/>
      </c>
      <c r="I264" t="e">
        <f t="shared" si="29"/>
        <v>#NUM!</v>
      </c>
      <c r="J264" t="str">
        <f t="shared" si="32"/>
        <v xml:space="preserve"> - </v>
      </c>
      <c r="K264" t="str">
        <f t="shared" si="30"/>
        <v/>
      </c>
      <c r="L264" t="str">
        <f t="shared" si="31"/>
        <v/>
      </c>
      <c r="M264" s="65" t="s">
        <v>419</v>
      </c>
      <c r="N264" t="str">
        <f t="shared" si="33"/>
        <v/>
      </c>
      <c r="O264" t="str">
        <f t="shared" si="34"/>
        <v/>
      </c>
    </row>
    <row r="265" spans="1:15" x14ac:dyDescent="0.25">
      <c r="A265" s="77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Ολική</v>
      </c>
      <c r="H265" t="str">
        <f t="shared" si="28"/>
        <v/>
      </c>
      <c r="I265" t="e">
        <f t="shared" si="29"/>
        <v>#NUM!</v>
      </c>
      <c r="J265" t="str">
        <f t="shared" si="32"/>
        <v xml:space="preserve"> - </v>
      </c>
      <c r="K265" t="str">
        <f t="shared" si="30"/>
        <v/>
      </c>
      <c r="L265" t="str">
        <f t="shared" si="31"/>
        <v/>
      </c>
      <c r="M265" s="65" t="s">
        <v>419</v>
      </c>
      <c r="N265" t="str">
        <f t="shared" si="33"/>
        <v/>
      </c>
      <c r="O265" t="str">
        <f t="shared" si="34"/>
        <v/>
      </c>
    </row>
    <row r="266" spans="1:15" x14ac:dyDescent="0.25">
      <c r="A266" s="77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Ολική</v>
      </c>
      <c r="H266" t="str">
        <f t="shared" si="28"/>
        <v/>
      </c>
      <c r="I266" t="e">
        <f t="shared" si="29"/>
        <v>#NUM!</v>
      </c>
      <c r="J266" t="str">
        <f t="shared" si="32"/>
        <v xml:space="preserve"> - </v>
      </c>
      <c r="K266" t="str">
        <f t="shared" si="30"/>
        <v/>
      </c>
      <c r="L266" t="str">
        <f t="shared" si="31"/>
        <v/>
      </c>
      <c r="M266" s="65" t="s">
        <v>419</v>
      </c>
      <c r="N266" t="str">
        <f t="shared" si="33"/>
        <v/>
      </c>
      <c r="O266" t="str">
        <f t="shared" si="34"/>
        <v/>
      </c>
    </row>
    <row r="267" spans="1:15" x14ac:dyDescent="0.25">
      <c r="A267" s="77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Ολική</v>
      </c>
      <c r="H267" t="str">
        <f t="shared" si="28"/>
        <v/>
      </c>
      <c r="I267" t="e">
        <f t="shared" si="29"/>
        <v>#NUM!</v>
      </c>
      <c r="J267" t="str">
        <f t="shared" si="32"/>
        <v xml:space="preserve"> - </v>
      </c>
      <c r="K267" t="str">
        <f t="shared" si="30"/>
        <v/>
      </c>
      <c r="L267" t="str">
        <f t="shared" si="31"/>
        <v/>
      </c>
      <c r="M267" s="65" t="s">
        <v>419</v>
      </c>
      <c r="N267" t="str">
        <f t="shared" si="33"/>
        <v/>
      </c>
      <c r="O267" t="str">
        <f t="shared" si="34"/>
        <v/>
      </c>
    </row>
    <row r="268" spans="1:15" x14ac:dyDescent="0.25">
      <c r="A268" s="77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Ολική</v>
      </c>
      <c r="H268" t="str">
        <f t="shared" si="28"/>
        <v/>
      </c>
      <c r="I268" t="e">
        <f t="shared" si="29"/>
        <v>#NUM!</v>
      </c>
      <c r="J268" t="str">
        <f t="shared" si="32"/>
        <v xml:space="preserve"> - </v>
      </c>
      <c r="K268" t="str">
        <f t="shared" si="30"/>
        <v/>
      </c>
      <c r="L268" t="str">
        <f t="shared" si="31"/>
        <v/>
      </c>
      <c r="M268" s="65" t="s">
        <v>419</v>
      </c>
      <c r="N268" t="str">
        <f t="shared" si="33"/>
        <v/>
      </c>
      <c r="O268" t="str">
        <f t="shared" si="34"/>
        <v/>
      </c>
    </row>
    <row r="269" spans="1:15" x14ac:dyDescent="0.25">
      <c r="A269" s="77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Ολική</v>
      </c>
      <c r="H269" t="str">
        <f t="shared" si="28"/>
        <v/>
      </c>
      <c r="I269" t="e">
        <f t="shared" si="29"/>
        <v>#NUM!</v>
      </c>
      <c r="J269" t="str">
        <f t="shared" si="32"/>
        <v xml:space="preserve"> - </v>
      </c>
      <c r="K269" t="str">
        <f t="shared" si="30"/>
        <v/>
      </c>
      <c r="L269" t="str">
        <f t="shared" si="31"/>
        <v/>
      </c>
      <c r="M269" s="65" t="s">
        <v>419</v>
      </c>
      <c r="N269" t="str">
        <f t="shared" si="33"/>
        <v/>
      </c>
      <c r="O269" t="str">
        <f t="shared" si="34"/>
        <v/>
      </c>
    </row>
    <row r="270" spans="1:15" x14ac:dyDescent="0.25">
      <c r="A270" s="77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Ολική</v>
      </c>
      <c r="H270" t="str">
        <f t="shared" si="28"/>
        <v/>
      </c>
      <c r="I270" t="e">
        <f t="shared" si="29"/>
        <v>#NUM!</v>
      </c>
      <c r="J270" t="str">
        <f t="shared" si="32"/>
        <v xml:space="preserve"> - </v>
      </c>
      <c r="K270" t="str">
        <f t="shared" si="30"/>
        <v/>
      </c>
      <c r="L270" t="str">
        <f t="shared" si="31"/>
        <v/>
      </c>
      <c r="M270" s="65" t="s">
        <v>419</v>
      </c>
      <c r="N270" t="str">
        <f t="shared" si="33"/>
        <v/>
      </c>
      <c r="O270" t="str">
        <f t="shared" si="34"/>
        <v/>
      </c>
    </row>
    <row r="271" spans="1:15" x14ac:dyDescent="0.25">
      <c r="A271" s="77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Ολική</v>
      </c>
      <c r="H271" t="str">
        <f t="shared" si="28"/>
        <v/>
      </c>
      <c r="I271" t="e">
        <f t="shared" si="29"/>
        <v>#NUM!</v>
      </c>
      <c r="J271" t="str">
        <f t="shared" si="32"/>
        <v xml:space="preserve"> - </v>
      </c>
      <c r="K271" t="str">
        <f t="shared" si="30"/>
        <v/>
      </c>
      <c r="L271" t="str">
        <f t="shared" si="31"/>
        <v/>
      </c>
      <c r="M271" s="65" t="s">
        <v>419</v>
      </c>
      <c r="N271" t="str">
        <f t="shared" si="33"/>
        <v/>
      </c>
      <c r="O271" t="str">
        <f t="shared" si="34"/>
        <v/>
      </c>
    </row>
    <row r="272" spans="1:15" x14ac:dyDescent="0.25">
      <c r="A272" s="77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Ολική</v>
      </c>
      <c r="H272" t="str">
        <f t="shared" si="28"/>
        <v/>
      </c>
      <c r="I272" t="e">
        <f t="shared" si="29"/>
        <v>#NUM!</v>
      </c>
      <c r="J272" t="str">
        <f t="shared" si="32"/>
        <v xml:space="preserve"> - </v>
      </c>
      <c r="K272" t="str">
        <f t="shared" si="30"/>
        <v/>
      </c>
      <c r="L272" t="str">
        <f t="shared" si="31"/>
        <v/>
      </c>
      <c r="M272" s="65" t="s">
        <v>419</v>
      </c>
      <c r="N272" t="str">
        <f t="shared" si="33"/>
        <v/>
      </c>
      <c r="O272" t="str">
        <f t="shared" si="34"/>
        <v/>
      </c>
    </row>
    <row r="273" spans="1:15" x14ac:dyDescent="0.25">
      <c r="A273" s="77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Ολική</v>
      </c>
      <c r="H273" t="str">
        <f t="shared" si="28"/>
        <v/>
      </c>
      <c r="I273" t="e">
        <f t="shared" si="29"/>
        <v>#NUM!</v>
      </c>
      <c r="J273" t="str">
        <f t="shared" si="32"/>
        <v xml:space="preserve"> - </v>
      </c>
      <c r="K273" t="str">
        <f t="shared" si="30"/>
        <v/>
      </c>
      <c r="L273" t="str">
        <f t="shared" si="31"/>
        <v/>
      </c>
      <c r="M273" s="65" t="s">
        <v>419</v>
      </c>
      <c r="N273" t="str">
        <f t="shared" si="33"/>
        <v/>
      </c>
      <c r="O273" t="str">
        <f t="shared" si="34"/>
        <v/>
      </c>
    </row>
    <row r="274" spans="1:15" x14ac:dyDescent="0.25">
      <c r="A274" s="77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Ολική</v>
      </c>
      <c r="H274" t="str">
        <f t="shared" si="28"/>
        <v/>
      </c>
      <c r="I274" t="e">
        <f t="shared" si="29"/>
        <v>#NUM!</v>
      </c>
      <c r="J274" t="str">
        <f t="shared" si="32"/>
        <v xml:space="preserve"> - </v>
      </c>
      <c r="K274" t="str">
        <f t="shared" si="30"/>
        <v/>
      </c>
      <c r="L274" t="str">
        <f t="shared" si="31"/>
        <v/>
      </c>
      <c r="M274" s="65" t="s">
        <v>419</v>
      </c>
      <c r="N274" t="str">
        <f t="shared" si="33"/>
        <v/>
      </c>
      <c r="O274" t="str">
        <f t="shared" si="34"/>
        <v/>
      </c>
    </row>
    <row r="275" spans="1:15" x14ac:dyDescent="0.25">
      <c r="A275" s="77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Ολική</v>
      </c>
      <c r="H275" t="str">
        <f t="shared" si="28"/>
        <v/>
      </c>
      <c r="I275" t="e">
        <f t="shared" si="29"/>
        <v>#NUM!</v>
      </c>
      <c r="J275" t="str">
        <f t="shared" si="32"/>
        <v xml:space="preserve"> - </v>
      </c>
      <c r="K275" t="str">
        <f t="shared" si="30"/>
        <v/>
      </c>
      <c r="L275" t="str">
        <f t="shared" si="31"/>
        <v/>
      </c>
      <c r="M275" s="65" t="s">
        <v>419</v>
      </c>
      <c r="N275" t="str">
        <f t="shared" si="33"/>
        <v/>
      </c>
      <c r="O275" t="str">
        <f t="shared" si="34"/>
        <v/>
      </c>
    </row>
    <row r="276" spans="1:15" x14ac:dyDescent="0.25">
      <c r="A276" s="77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Ολική</v>
      </c>
      <c r="H276" t="str">
        <f t="shared" si="28"/>
        <v/>
      </c>
      <c r="I276" t="e">
        <f t="shared" si="29"/>
        <v>#NUM!</v>
      </c>
      <c r="J276" t="str">
        <f t="shared" si="32"/>
        <v xml:space="preserve"> - </v>
      </c>
      <c r="K276" t="str">
        <f t="shared" si="30"/>
        <v/>
      </c>
      <c r="L276" t="str">
        <f t="shared" si="31"/>
        <v/>
      </c>
      <c r="M276" s="65" t="s">
        <v>419</v>
      </c>
      <c r="N276" t="str">
        <f t="shared" si="33"/>
        <v/>
      </c>
      <c r="O276" t="str">
        <f t="shared" si="34"/>
        <v/>
      </c>
    </row>
    <row r="277" spans="1:15" x14ac:dyDescent="0.25">
      <c r="A277" s="77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Ολική</v>
      </c>
      <c r="H277" t="str">
        <f t="shared" si="28"/>
        <v/>
      </c>
      <c r="I277" t="e">
        <f t="shared" si="29"/>
        <v>#NUM!</v>
      </c>
      <c r="J277" t="str">
        <f t="shared" si="32"/>
        <v xml:space="preserve"> - </v>
      </c>
      <c r="K277" t="str">
        <f t="shared" si="30"/>
        <v/>
      </c>
      <c r="L277" t="str">
        <f t="shared" si="31"/>
        <v/>
      </c>
      <c r="M277" s="65" t="s">
        <v>419</v>
      </c>
      <c r="N277" t="str">
        <f t="shared" si="33"/>
        <v/>
      </c>
      <c r="O277" t="str">
        <f t="shared" si="34"/>
        <v/>
      </c>
    </row>
    <row r="278" spans="1:15" x14ac:dyDescent="0.25">
      <c r="A278" s="77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Ολική</v>
      </c>
      <c r="H278" t="str">
        <f t="shared" si="28"/>
        <v/>
      </c>
      <c r="I278" t="e">
        <f t="shared" si="29"/>
        <v>#NUM!</v>
      </c>
      <c r="J278" t="str">
        <f t="shared" si="32"/>
        <v xml:space="preserve"> - </v>
      </c>
      <c r="K278" t="str">
        <f t="shared" si="30"/>
        <v/>
      </c>
      <c r="L278" t="str">
        <f t="shared" si="31"/>
        <v/>
      </c>
      <c r="M278" s="65" t="s">
        <v>419</v>
      </c>
      <c r="N278" t="str">
        <f t="shared" si="33"/>
        <v/>
      </c>
      <c r="O278" t="str">
        <f t="shared" si="34"/>
        <v/>
      </c>
    </row>
    <row r="279" spans="1:15" x14ac:dyDescent="0.25">
      <c r="A279" s="77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Ολική</v>
      </c>
      <c r="H279" t="str">
        <f t="shared" si="28"/>
        <v/>
      </c>
      <c r="I279" t="e">
        <f t="shared" si="29"/>
        <v>#NUM!</v>
      </c>
      <c r="J279" t="str">
        <f t="shared" si="32"/>
        <v xml:space="preserve"> - </v>
      </c>
      <c r="K279" t="str">
        <f t="shared" si="30"/>
        <v/>
      </c>
      <c r="L279" t="str">
        <f t="shared" si="31"/>
        <v/>
      </c>
      <c r="M279" s="65" t="s">
        <v>419</v>
      </c>
      <c r="N279" t="str">
        <f t="shared" si="33"/>
        <v/>
      </c>
      <c r="O279" t="str">
        <f t="shared" si="34"/>
        <v/>
      </c>
    </row>
    <row r="280" spans="1:15" x14ac:dyDescent="0.25">
      <c r="A280" s="77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Ολική</v>
      </c>
      <c r="H280" t="str">
        <f t="shared" si="28"/>
        <v/>
      </c>
      <c r="I280" t="e">
        <f t="shared" si="29"/>
        <v>#NUM!</v>
      </c>
      <c r="J280" t="str">
        <f t="shared" si="32"/>
        <v xml:space="preserve"> - </v>
      </c>
      <c r="K280" t="str">
        <f t="shared" si="30"/>
        <v/>
      </c>
      <c r="L280" t="str">
        <f t="shared" si="31"/>
        <v/>
      </c>
      <c r="M280" s="65" t="s">
        <v>419</v>
      </c>
      <c r="N280" t="str">
        <f t="shared" si="33"/>
        <v/>
      </c>
      <c r="O280" t="str">
        <f t="shared" si="34"/>
        <v/>
      </c>
    </row>
    <row r="281" spans="1:15" x14ac:dyDescent="0.25">
      <c r="A281" s="77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Ολική</v>
      </c>
      <c r="H281" t="str">
        <f t="shared" si="28"/>
        <v/>
      </c>
      <c r="I281" t="e">
        <f t="shared" si="29"/>
        <v>#NUM!</v>
      </c>
      <c r="J281" t="str">
        <f t="shared" si="32"/>
        <v xml:space="preserve"> - </v>
      </c>
      <c r="K281" t="str">
        <f t="shared" si="30"/>
        <v/>
      </c>
      <c r="L281" t="str">
        <f t="shared" si="31"/>
        <v/>
      </c>
      <c r="M281" s="65" t="s">
        <v>419</v>
      </c>
      <c r="N281" t="str">
        <f t="shared" si="33"/>
        <v/>
      </c>
      <c r="O281" t="str">
        <f t="shared" si="34"/>
        <v/>
      </c>
    </row>
    <row r="282" spans="1:15" x14ac:dyDescent="0.25">
      <c r="A282" s="77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Ολική</v>
      </c>
      <c r="H282" t="str">
        <f t="shared" si="28"/>
        <v/>
      </c>
      <c r="I282" t="e">
        <f t="shared" si="29"/>
        <v>#NUM!</v>
      </c>
      <c r="J282" t="str">
        <f t="shared" si="32"/>
        <v xml:space="preserve"> - </v>
      </c>
      <c r="K282" t="str">
        <f t="shared" si="30"/>
        <v/>
      </c>
      <c r="L282" t="str">
        <f t="shared" si="31"/>
        <v/>
      </c>
      <c r="M282" s="65" t="s">
        <v>419</v>
      </c>
      <c r="N282" t="str">
        <f t="shared" si="33"/>
        <v/>
      </c>
      <c r="O282" t="str">
        <f t="shared" si="34"/>
        <v/>
      </c>
    </row>
    <row r="283" spans="1:15" x14ac:dyDescent="0.25">
      <c r="A283" s="77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Ολική</v>
      </c>
      <c r="H283" t="str">
        <f t="shared" si="28"/>
        <v/>
      </c>
      <c r="I283" t="e">
        <f t="shared" si="29"/>
        <v>#NUM!</v>
      </c>
      <c r="J283" t="str">
        <f t="shared" si="32"/>
        <v xml:space="preserve"> - </v>
      </c>
      <c r="K283" t="str">
        <f t="shared" si="30"/>
        <v/>
      </c>
      <c r="L283" t="str">
        <f t="shared" si="31"/>
        <v/>
      </c>
      <c r="M283" s="65" t="s">
        <v>419</v>
      </c>
      <c r="N283" t="str">
        <f t="shared" si="33"/>
        <v/>
      </c>
      <c r="O283" t="str">
        <f t="shared" si="34"/>
        <v/>
      </c>
    </row>
    <row r="284" spans="1:15" x14ac:dyDescent="0.25">
      <c r="A284" s="77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Ολική</v>
      </c>
      <c r="H284" t="str">
        <f t="shared" si="28"/>
        <v/>
      </c>
      <c r="I284" t="e">
        <f t="shared" si="29"/>
        <v>#NUM!</v>
      </c>
      <c r="J284" t="str">
        <f t="shared" si="32"/>
        <v xml:space="preserve"> - </v>
      </c>
      <c r="K284" t="str">
        <f t="shared" si="30"/>
        <v/>
      </c>
      <c r="L284" t="str">
        <f t="shared" si="31"/>
        <v/>
      </c>
      <c r="M284" s="65" t="s">
        <v>419</v>
      </c>
      <c r="N284" t="str">
        <f t="shared" si="33"/>
        <v/>
      </c>
      <c r="O284" t="str">
        <f t="shared" si="34"/>
        <v/>
      </c>
    </row>
    <row r="285" spans="1:15" x14ac:dyDescent="0.25">
      <c r="A285" s="77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Ολική</v>
      </c>
      <c r="H285" t="str">
        <f t="shared" si="28"/>
        <v/>
      </c>
      <c r="I285" t="e">
        <f t="shared" si="29"/>
        <v>#NUM!</v>
      </c>
      <c r="J285" t="str">
        <f t="shared" si="32"/>
        <v xml:space="preserve"> - </v>
      </c>
      <c r="K285" t="str">
        <f t="shared" si="30"/>
        <v/>
      </c>
      <c r="L285" t="str">
        <f t="shared" si="31"/>
        <v/>
      </c>
      <c r="M285" s="65" t="s">
        <v>419</v>
      </c>
      <c r="N285" t="str">
        <f t="shared" si="33"/>
        <v/>
      </c>
      <c r="O285" t="str">
        <f t="shared" si="34"/>
        <v/>
      </c>
    </row>
    <row r="286" spans="1:15" x14ac:dyDescent="0.25">
      <c r="A286" s="77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Ολική</v>
      </c>
      <c r="H286" t="str">
        <f t="shared" si="28"/>
        <v/>
      </c>
      <c r="I286" t="e">
        <f t="shared" si="29"/>
        <v>#NUM!</v>
      </c>
      <c r="J286" t="str">
        <f t="shared" si="32"/>
        <v xml:space="preserve"> - </v>
      </c>
      <c r="K286" t="str">
        <f t="shared" si="30"/>
        <v/>
      </c>
      <c r="L286" t="str">
        <f t="shared" si="31"/>
        <v/>
      </c>
      <c r="M286" s="65" t="s">
        <v>419</v>
      </c>
      <c r="N286" t="str">
        <f t="shared" si="33"/>
        <v/>
      </c>
      <c r="O286" t="str">
        <f t="shared" si="34"/>
        <v/>
      </c>
    </row>
    <row r="287" spans="1:15" x14ac:dyDescent="0.25">
      <c r="A287" s="77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Ολική</v>
      </c>
      <c r="H287" t="str">
        <f t="shared" si="28"/>
        <v/>
      </c>
      <c r="I287" t="e">
        <f t="shared" si="29"/>
        <v>#NUM!</v>
      </c>
      <c r="J287" t="str">
        <f t="shared" si="32"/>
        <v xml:space="preserve"> - </v>
      </c>
      <c r="K287" t="str">
        <f t="shared" si="30"/>
        <v/>
      </c>
      <c r="L287" t="str">
        <f t="shared" si="31"/>
        <v/>
      </c>
      <c r="M287" s="65" t="s">
        <v>419</v>
      </c>
      <c r="N287" t="str">
        <f t="shared" si="33"/>
        <v/>
      </c>
      <c r="O287" t="str">
        <f t="shared" si="34"/>
        <v/>
      </c>
    </row>
    <row r="288" spans="1:15" x14ac:dyDescent="0.25">
      <c r="A288" s="77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Ολική</v>
      </c>
      <c r="H288" t="str">
        <f t="shared" si="28"/>
        <v/>
      </c>
      <c r="I288" t="e">
        <f t="shared" si="29"/>
        <v>#NUM!</v>
      </c>
      <c r="J288" t="str">
        <f t="shared" si="32"/>
        <v xml:space="preserve"> - </v>
      </c>
      <c r="K288" t="str">
        <f t="shared" si="30"/>
        <v/>
      </c>
      <c r="L288" t="str">
        <f t="shared" si="31"/>
        <v/>
      </c>
      <c r="M288" s="65" t="s">
        <v>419</v>
      </c>
      <c r="N288" t="str">
        <f t="shared" si="33"/>
        <v/>
      </c>
      <c r="O288" t="str">
        <f t="shared" si="34"/>
        <v/>
      </c>
    </row>
    <row r="289" spans="1:15" x14ac:dyDescent="0.25">
      <c r="A289" s="77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Ολική</v>
      </c>
      <c r="H289" t="str">
        <f t="shared" si="28"/>
        <v/>
      </c>
      <c r="I289" t="e">
        <f t="shared" si="29"/>
        <v>#NUM!</v>
      </c>
      <c r="J289" t="str">
        <f t="shared" si="32"/>
        <v xml:space="preserve"> - </v>
      </c>
      <c r="K289" t="str">
        <f t="shared" si="30"/>
        <v/>
      </c>
      <c r="L289" t="str">
        <f t="shared" si="31"/>
        <v/>
      </c>
      <c r="M289" s="65" t="s">
        <v>419</v>
      </c>
      <c r="N289" t="str">
        <f t="shared" si="33"/>
        <v/>
      </c>
      <c r="O289" t="str">
        <f t="shared" si="34"/>
        <v/>
      </c>
    </row>
    <row r="290" spans="1:15" x14ac:dyDescent="0.25">
      <c r="A290" s="77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Ολική</v>
      </c>
      <c r="H290" t="str">
        <f t="shared" si="28"/>
        <v/>
      </c>
      <c r="I290" t="e">
        <f t="shared" si="29"/>
        <v>#NUM!</v>
      </c>
      <c r="J290" t="str">
        <f t="shared" si="32"/>
        <v xml:space="preserve"> - </v>
      </c>
      <c r="K290" t="str">
        <f t="shared" si="30"/>
        <v/>
      </c>
      <c r="L290" t="str">
        <f t="shared" si="31"/>
        <v/>
      </c>
      <c r="M290" s="65" t="s">
        <v>419</v>
      </c>
      <c r="N290" t="str">
        <f t="shared" si="33"/>
        <v/>
      </c>
      <c r="O290" t="str">
        <f t="shared" si="34"/>
        <v/>
      </c>
    </row>
    <row r="291" spans="1:15" x14ac:dyDescent="0.25">
      <c r="A291" s="77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Ολική</v>
      </c>
      <c r="H291" t="str">
        <f t="shared" si="28"/>
        <v/>
      </c>
      <c r="I291" t="e">
        <f t="shared" si="29"/>
        <v>#NUM!</v>
      </c>
      <c r="J291" t="str">
        <f t="shared" si="32"/>
        <v xml:space="preserve"> - </v>
      </c>
      <c r="K291" t="str">
        <f t="shared" si="30"/>
        <v/>
      </c>
      <c r="L291" t="str">
        <f t="shared" si="31"/>
        <v/>
      </c>
      <c r="M291" s="65" t="s">
        <v>419</v>
      </c>
      <c r="N291" t="str">
        <f t="shared" si="33"/>
        <v/>
      </c>
      <c r="O291" t="str">
        <f t="shared" si="34"/>
        <v/>
      </c>
    </row>
    <row r="292" spans="1:15" x14ac:dyDescent="0.25">
      <c r="A292" s="77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Ολική</v>
      </c>
      <c r="H292" t="str">
        <f t="shared" si="28"/>
        <v/>
      </c>
      <c r="I292" t="e">
        <f t="shared" si="29"/>
        <v>#NUM!</v>
      </c>
      <c r="J292" t="str">
        <f t="shared" si="32"/>
        <v xml:space="preserve"> - </v>
      </c>
      <c r="K292" t="str">
        <f t="shared" si="30"/>
        <v/>
      </c>
      <c r="L292" t="str">
        <f t="shared" si="31"/>
        <v/>
      </c>
      <c r="M292" s="65" t="s">
        <v>419</v>
      </c>
      <c r="N292" t="str">
        <f t="shared" si="33"/>
        <v/>
      </c>
      <c r="O292" t="str">
        <f t="shared" si="34"/>
        <v/>
      </c>
    </row>
    <row r="293" spans="1:15" x14ac:dyDescent="0.25">
      <c r="A293" s="77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Ολική</v>
      </c>
      <c r="H293" t="str">
        <f t="shared" si="28"/>
        <v/>
      </c>
      <c r="I293" t="e">
        <f t="shared" si="29"/>
        <v>#NUM!</v>
      </c>
      <c r="J293" t="str">
        <f t="shared" si="32"/>
        <v xml:space="preserve"> - </v>
      </c>
      <c r="K293" t="str">
        <f t="shared" si="30"/>
        <v/>
      </c>
      <c r="L293" t="str">
        <f t="shared" si="31"/>
        <v/>
      </c>
      <c r="M293" s="65" t="s">
        <v>419</v>
      </c>
      <c r="N293" t="str">
        <f t="shared" si="33"/>
        <v/>
      </c>
      <c r="O293" t="str">
        <f t="shared" si="34"/>
        <v/>
      </c>
    </row>
    <row r="294" spans="1:15" x14ac:dyDescent="0.25">
      <c r="A294" s="77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Ολική</v>
      </c>
      <c r="H294" t="str">
        <f t="shared" si="28"/>
        <v/>
      </c>
      <c r="I294" t="e">
        <f t="shared" si="29"/>
        <v>#NUM!</v>
      </c>
      <c r="J294" t="str">
        <f t="shared" si="32"/>
        <v xml:space="preserve"> - </v>
      </c>
      <c r="K294" t="str">
        <f t="shared" si="30"/>
        <v/>
      </c>
      <c r="L294" t="str">
        <f t="shared" si="31"/>
        <v/>
      </c>
      <c r="M294" s="65" t="s">
        <v>419</v>
      </c>
      <c r="N294" t="str">
        <f t="shared" si="33"/>
        <v/>
      </c>
      <c r="O294" t="str">
        <f t="shared" si="34"/>
        <v/>
      </c>
    </row>
    <row r="295" spans="1:15" x14ac:dyDescent="0.25">
      <c r="A295" s="77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Ολική</v>
      </c>
      <c r="H295" t="str">
        <f t="shared" si="28"/>
        <v/>
      </c>
      <c r="I295" t="e">
        <f t="shared" si="29"/>
        <v>#NUM!</v>
      </c>
      <c r="J295" t="str">
        <f t="shared" si="32"/>
        <v xml:space="preserve"> - </v>
      </c>
      <c r="K295" t="str">
        <f t="shared" si="30"/>
        <v/>
      </c>
      <c r="L295" t="str">
        <f t="shared" si="31"/>
        <v/>
      </c>
      <c r="M295" s="65" t="s">
        <v>419</v>
      </c>
      <c r="N295" t="str">
        <f t="shared" si="33"/>
        <v/>
      </c>
      <c r="O295" t="str">
        <f t="shared" si="34"/>
        <v/>
      </c>
    </row>
    <row r="296" spans="1:15" x14ac:dyDescent="0.25">
      <c r="A296" s="77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Ολική</v>
      </c>
      <c r="H296" t="str">
        <f t="shared" si="28"/>
        <v/>
      </c>
      <c r="I296" t="e">
        <f t="shared" si="29"/>
        <v>#NUM!</v>
      </c>
      <c r="J296" t="str">
        <f t="shared" si="32"/>
        <v xml:space="preserve"> - </v>
      </c>
      <c r="K296" t="str">
        <f t="shared" si="30"/>
        <v/>
      </c>
      <c r="L296" t="str">
        <f t="shared" si="31"/>
        <v/>
      </c>
      <c r="M296" s="65" t="s">
        <v>419</v>
      </c>
      <c r="N296" t="str">
        <f t="shared" si="33"/>
        <v/>
      </c>
      <c r="O296" t="str">
        <f t="shared" si="34"/>
        <v/>
      </c>
    </row>
    <row r="297" spans="1:15" x14ac:dyDescent="0.25">
      <c r="A297" s="77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Ολική</v>
      </c>
      <c r="H297" t="str">
        <f t="shared" si="28"/>
        <v/>
      </c>
      <c r="I297" t="e">
        <f t="shared" si="29"/>
        <v>#NUM!</v>
      </c>
      <c r="J297" t="str">
        <f t="shared" si="32"/>
        <v xml:space="preserve"> - </v>
      </c>
      <c r="K297" t="str">
        <f t="shared" si="30"/>
        <v/>
      </c>
      <c r="L297" t="str">
        <f t="shared" si="31"/>
        <v/>
      </c>
      <c r="M297" s="65" t="s">
        <v>419</v>
      </c>
      <c r="N297" t="str">
        <f t="shared" si="33"/>
        <v/>
      </c>
      <c r="O297" t="str">
        <f t="shared" si="34"/>
        <v/>
      </c>
    </row>
    <row r="298" spans="1:15" x14ac:dyDescent="0.25">
      <c r="A298" s="77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Ολική</v>
      </c>
      <c r="H298" t="str">
        <f t="shared" si="28"/>
        <v/>
      </c>
      <c r="I298" t="e">
        <f t="shared" si="29"/>
        <v>#NUM!</v>
      </c>
      <c r="J298" t="str">
        <f t="shared" si="32"/>
        <v xml:space="preserve"> - </v>
      </c>
      <c r="K298" t="str">
        <f t="shared" si="30"/>
        <v/>
      </c>
      <c r="L298" t="str">
        <f t="shared" si="31"/>
        <v/>
      </c>
      <c r="M298" s="65" t="s">
        <v>419</v>
      </c>
      <c r="N298" t="str">
        <f t="shared" si="33"/>
        <v/>
      </c>
      <c r="O298" t="str">
        <f t="shared" si="34"/>
        <v/>
      </c>
    </row>
    <row r="299" spans="1:15" x14ac:dyDescent="0.25">
      <c r="A299" s="77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Ολική</v>
      </c>
      <c r="H299" t="str">
        <f t="shared" si="28"/>
        <v/>
      </c>
      <c r="I299" t="e">
        <f t="shared" si="29"/>
        <v>#NUM!</v>
      </c>
      <c r="J299" t="str">
        <f t="shared" si="32"/>
        <v xml:space="preserve"> - </v>
      </c>
      <c r="K299" t="str">
        <f t="shared" si="30"/>
        <v/>
      </c>
      <c r="L299" t="str">
        <f t="shared" si="31"/>
        <v/>
      </c>
      <c r="M299" s="65" t="s">
        <v>419</v>
      </c>
      <c r="N299" t="str">
        <f t="shared" si="33"/>
        <v/>
      </c>
      <c r="O299" t="str">
        <f t="shared" si="34"/>
        <v/>
      </c>
    </row>
    <row r="300" spans="1:15" x14ac:dyDescent="0.25">
      <c r="A300" s="77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Ολική</v>
      </c>
      <c r="H300" t="str">
        <f t="shared" si="28"/>
        <v/>
      </c>
      <c r="I300" t="e">
        <f t="shared" si="29"/>
        <v>#NUM!</v>
      </c>
      <c r="J300" t="str">
        <f t="shared" si="32"/>
        <v xml:space="preserve"> - </v>
      </c>
      <c r="K300" t="str">
        <f t="shared" si="30"/>
        <v/>
      </c>
      <c r="L300" t="str">
        <f t="shared" si="31"/>
        <v/>
      </c>
      <c r="M300" s="65" t="s">
        <v>419</v>
      </c>
      <c r="N300" t="str">
        <f t="shared" si="33"/>
        <v/>
      </c>
      <c r="O300" t="str">
        <f t="shared" si="34"/>
        <v/>
      </c>
    </row>
    <row r="301" spans="1:15" x14ac:dyDescent="0.25">
      <c r="A301" s="77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Ολική</v>
      </c>
      <c r="H301" t="str">
        <f t="shared" si="28"/>
        <v/>
      </c>
      <c r="I301" t="e">
        <f t="shared" si="29"/>
        <v>#NUM!</v>
      </c>
      <c r="J301" t="str">
        <f t="shared" si="32"/>
        <v xml:space="preserve"> - </v>
      </c>
      <c r="K301" t="str">
        <f t="shared" si="30"/>
        <v/>
      </c>
      <c r="L301" t="str">
        <f t="shared" si="31"/>
        <v/>
      </c>
      <c r="M301" s="65" t="s">
        <v>419</v>
      </c>
      <c r="N301" t="str">
        <f t="shared" si="33"/>
        <v/>
      </c>
      <c r="O301" t="str">
        <f t="shared" si="34"/>
        <v/>
      </c>
    </row>
    <row r="302" spans="1:15" x14ac:dyDescent="0.25">
      <c r="A302" s="77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Ολική</v>
      </c>
      <c r="H302" t="str">
        <f t="shared" si="28"/>
        <v/>
      </c>
      <c r="I302" t="e">
        <f t="shared" si="29"/>
        <v>#NUM!</v>
      </c>
      <c r="J302" t="str">
        <f t="shared" si="32"/>
        <v xml:space="preserve"> - </v>
      </c>
      <c r="K302" t="str">
        <f t="shared" si="30"/>
        <v/>
      </c>
      <c r="L302" t="str">
        <f t="shared" si="31"/>
        <v/>
      </c>
      <c r="M302" s="65" t="s">
        <v>419</v>
      </c>
      <c r="N302" t="str">
        <f t="shared" si="33"/>
        <v/>
      </c>
      <c r="O302" t="str">
        <f t="shared" si="34"/>
        <v/>
      </c>
    </row>
    <row r="303" spans="1:15" x14ac:dyDescent="0.25">
      <c r="A303" s="77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Ολική</v>
      </c>
      <c r="H303" t="str">
        <f t="shared" si="28"/>
        <v/>
      </c>
      <c r="I303" t="e">
        <f t="shared" si="29"/>
        <v>#NUM!</v>
      </c>
      <c r="J303" t="str">
        <f t="shared" si="32"/>
        <v xml:space="preserve"> - </v>
      </c>
      <c r="K303" t="str">
        <f t="shared" si="30"/>
        <v/>
      </c>
      <c r="L303" t="str">
        <f t="shared" si="31"/>
        <v/>
      </c>
      <c r="M303" s="65" t="s">
        <v>419</v>
      </c>
      <c r="N303" t="str">
        <f t="shared" si="33"/>
        <v/>
      </c>
      <c r="O303" t="str">
        <f t="shared" si="34"/>
        <v/>
      </c>
    </row>
    <row r="304" spans="1:15" x14ac:dyDescent="0.25">
      <c r="A304" s="77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Ολική</v>
      </c>
      <c r="H304" t="str">
        <f t="shared" si="28"/>
        <v/>
      </c>
      <c r="I304" t="e">
        <f t="shared" si="29"/>
        <v>#NUM!</v>
      </c>
      <c r="J304" t="str">
        <f t="shared" si="32"/>
        <v xml:space="preserve"> - </v>
      </c>
      <c r="K304" t="str">
        <f t="shared" si="30"/>
        <v/>
      </c>
      <c r="L304" t="str">
        <f t="shared" si="31"/>
        <v/>
      </c>
      <c r="M304" s="65" t="s">
        <v>419</v>
      </c>
      <c r="N304" t="str">
        <f t="shared" si="33"/>
        <v/>
      </c>
      <c r="O304" t="str">
        <f t="shared" si="34"/>
        <v/>
      </c>
    </row>
    <row r="305" spans="1:15" x14ac:dyDescent="0.25">
      <c r="A305" s="77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Ολική</v>
      </c>
      <c r="H305" t="str">
        <f t="shared" si="28"/>
        <v/>
      </c>
      <c r="I305" t="e">
        <f t="shared" si="29"/>
        <v>#NUM!</v>
      </c>
      <c r="J305" t="str">
        <f t="shared" si="32"/>
        <v xml:space="preserve"> - </v>
      </c>
      <c r="K305" t="str">
        <f t="shared" si="30"/>
        <v/>
      </c>
      <c r="L305" t="str">
        <f t="shared" si="31"/>
        <v/>
      </c>
      <c r="M305" s="65" t="s">
        <v>419</v>
      </c>
      <c r="N305" t="str">
        <f t="shared" si="33"/>
        <v/>
      </c>
      <c r="O305" t="str">
        <f t="shared" si="34"/>
        <v/>
      </c>
    </row>
    <row r="306" spans="1:15" x14ac:dyDescent="0.25">
      <c r="A306" s="77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Ολική</v>
      </c>
      <c r="H306" t="str">
        <f t="shared" si="28"/>
        <v/>
      </c>
      <c r="I306" t="e">
        <f t="shared" si="29"/>
        <v>#NUM!</v>
      </c>
      <c r="J306" t="str">
        <f t="shared" si="32"/>
        <v xml:space="preserve"> - </v>
      </c>
      <c r="K306" t="str">
        <f t="shared" si="30"/>
        <v/>
      </c>
      <c r="L306" t="str">
        <f t="shared" si="31"/>
        <v/>
      </c>
      <c r="M306" s="65" t="s">
        <v>419</v>
      </c>
      <c r="N306" t="str">
        <f t="shared" si="33"/>
        <v/>
      </c>
      <c r="O306" t="str">
        <f t="shared" si="34"/>
        <v/>
      </c>
    </row>
    <row r="307" spans="1:15" x14ac:dyDescent="0.25">
      <c r="A307" s="77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Ολική</v>
      </c>
      <c r="H307" t="str">
        <f t="shared" si="28"/>
        <v/>
      </c>
      <c r="I307" t="e">
        <f t="shared" si="29"/>
        <v>#NUM!</v>
      </c>
      <c r="J307" t="str">
        <f t="shared" si="32"/>
        <v xml:space="preserve"> - </v>
      </c>
      <c r="K307" t="str">
        <f t="shared" si="30"/>
        <v/>
      </c>
      <c r="L307" t="str">
        <f t="shared" si="31"/>
        <v/>
      </c>
      <c r="M307" s="65" t="s">
        <v>419</v>
      </c>
      <c r="N307" t="str">
        <f t="shared" si="33"/>
        <v/>
      </c>
      <c r="O307" t="str">
        <f t="shared" si="34"/>
        <v/>
      </c>
    </row>
    <row r="308" spans="1:15" x14ac:dyDescent="0.25">
      <c r="A308" s="77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Ολική</v>
      </c>
      <c r="H308" t="str">
        <f t="shared" si="28"/>
        <v/>
      </c>
      <c r="I308" t="e">
        <f t="shared" si="29"/>
        <v>#NUM!</v>
      </c>
      <c r="J308" t="str">
        <f t="shared" si="32"/>
        <v xml:space="preserve"> - </v>
      </c>
      <c r="K308" t="str">
        <f t="shared" si="30"/>
        <v/>
      </c>
      <c r="L308" t="str">
        <f t="shared" si="31"/>
        <v/>
      </c>
      <c r="M308" s="65" t="s">
        <v>419</v>
      </c>
      <c r="N308" t="str">
        <f t="shared" si="33"/>
        <v/>
      </c>
      <c r="O308" t="str">
        <f t="shared" si="34"/>
        <v/>
      </c>
    </row>
    <row r="309" spans="1:15" x14ac:dyDescent="0.25">
      <c r="A309" s="77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Ολική</v>
      </c>
      <c r="H309" t="str">
        <f t="shared" si="28"/>
        <v/>
      </c>
      <c r="I309" t="e">
        <f t="shared" si="29"/>
        <v>#NUM!</v>
      </c>
      <c r="J309" t="str">
        <f t="shared" si="32"/>
        <v xml:space="preserve"> - </v>
      </c>
      <c r="K309" t="str">
        <f t="shared" si="30"/>
        <v/>
      </c>
      <c r="L309" t="str">
        <f t="shared" si="31"/>
        <v/>
      </c>
      <c r="M309" s="65" t="s">
        <v>419</v>
      </c>
      <c r="N309" t="str">
        <f t="shared" si="33"/>
        <v/>
      </c>
      <c r="O309" t="str">
        <f t="shared" si="34"/>
        <v/>
      </c>
    </row>
    <row r="310" spans="1:15" x14ac:dyDescent="0.25">
      <c r="A310" s="77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Ολική</v>
      </c>
      <c r="H310" t="str">
        <f t="shared" si="28"/>
        <v/>
      </c>
      <c r="I310" t="e">
        <f t="shared" si="29"/>
        <v>#NUM!</v>
      </c>
      <c r="J310" t="str">
        <f t="shared" si="32"/>
        <v xml:space="preserve"> - </v>
      </c>
      <c r="K310" t="str">
        <f t="shared" si="30"/>
        <v/>
      </c>
      <c r="L310" t="str">
        <f t="shared" si="31"/>
        <v/>
      </c>
      <c r="M310" s="65" t="s">
        <v>419</v>
      </c>
      <c r="N310" t="str">
        <f t="shared" si="33"/>
        <v/>
      </c>
      <c r="O310" t="str">
        <f t="shared" si="34"/>
        <v/>
      </c>
    </row>
    <row r="311" spans="1:15" x14ac:dyDescent="0.25">
      <c r="A311" s="77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Ολική</v>
      </c>
      <c r="H311" t="str">
        <f t="shared" si="28"/>
        <v/>
      </c>
      <c r="I311" t="e">
        <f t="shared" si="29"/>
        <v>#NUM!</v>
      </c>
      <c r="J311" t="str">
        <f t="shared" si="32"/>
        <v xml:space="preserve"> - </v>
      </c>
      <c r="K311" t="str">
        <f t="shared" si="30"/>
        <v/>
      </c>
      <c r="L311" t="str">
        <f t="shared" si="31"/>
        <v/>
      </c>
      <c r="M311" s="65" t="s">
        <v>419</v>
      </c>
      <c r="N311" t="str">
        <f t="shared" si="33"/>
        <v/>
      </c>
      <c r="O311" t="str">
        <f t="shared" si="34"/>
        <v/>
      </c>
    </row>
    <row r="312" spans="1:15" x14ac:dyDescent="0.25">
      <c r="A312" s="77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Ολική</v>
      </c>
      <c r="H312" t="str">
        <f t="shared" si="28"/>
        <v/>
      </c>
      <c r="I312" t="e">
        <f t="shared" si="29"/>
        <v>#NUM!</v>
      </c>
      <c r="J312" t="str">
        <f t="shared" si="32"/>
        <v xml:space="preserve"> - </v>
      </c>
      <c r="K312" t="str">
        <f t="shared" si="30"/>
        <v/>
      </c>
      <c r="L312" t="str">
        <f t="shared" si="31"/>
        <v/>
      </c>
      <c r="M312" s="65" t="s">
        <v>419</v>
      </c>
      <c r="N312" t="str">
        <f t="shared" si="33"/>
        <v/>
      </c>
      <c r="O312" t="str">
        <f t="shared" si="34"/>
        <v/>
      </c>
    </row>
    <row r="313" spans="1:15" x14ac:dyDescent="0.25">
      <c r="A313" s="77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Ολική</v>
      </c>
      <c r="H313" t="str">
        <f t="shared" si="28"/>
        <v/>
      </c>
      <c r="I313" t="e">
        <f t="shared" si="29"/>
        <v>#NUM!</v>
      </c>
      <c r="J313" t="str">
        <f t="shared" si="32"/>
        <v xml:space="preserve"> - </v>
      </c>
      <c r="K313" t="str">
        <f t="shared" si="30"/>
        <v/>
      </c>
      <c r="L313" t="str">
        <f t="shared" si="31"/>
        <v/>
      </c>
      <c r="M313" s="65" t="s">
        <v>419</v>
      </c>
      <c r="N313" t="str">
        <f t="shared" si="33"/>
        <v/>
      </c>
      <c r="O313" t="str">
        <f t="shared" si="34"/>
        <v/>
      </c>
    </row>
    <row r="314" spans="1:15" x14ac:dyDescent="0.25">
      <c r="A314" s="77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Ολική</v>
      </c>
      <c r="H314" t="str">
        <f t="shared" si="28"/>
        <v/>
      </c>
      <c r="I314" t="e">
        <f t="shared" si="29"/>
        <v>#NUM!</v>
      </c>
      <c r="J314" t="str">
        <f t="shared" si="32"/>
        <v xml:space="preserve"> - </v>
      </c>
      <c r="K314" t="str">
        <f t="shared" si="30"/>
        <v/>
      </c>
      <c r="L314" t="str">
        <f t="shared" si="31"/>
        <v/>
      </c>
      <c r="M314" s="65" t="s">
        <v>419</v>
      </c>
      <c r="N314" t="str">
        <f t="shared" si="33"/>
        <v/>
      </c>
      <c r="O314" t="str">
        <f t="shared" si="34"/>
        <v/>
      </c>
    </row>
    <row r="315" spans="1:15" x14ac:dyDescent="0.25">
      <c r="A315" s="77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Ολική</v>
      </c>
      <c r="H315" t="str">
        <f t="shared" si="28"/>
        <v/>
      </c>
      <c r="I315" t="e">
        <f t="shared" si="29"/>
        <v>#NUM!</v>
      </c>
      <c r="J315" t="str">
        <f t="shared" si="32"/>
        <v xml:space="preserve"> - </v>
      </c>
      <c r="K315" t="str">
        <f t="shared" si="30"/>
        <v/>
      </c>
      <c r="L315" t="str">
        <f t="shared" si="31"/>
        <v/>
      </c>
      <c r="M315" s="65" t="s">
        <v>419</v>
      </c>
      <c r="N315" t="str">
        <f t="shared" si="33"/>
        <v/>
      </c>
      <c r="O315" t="str">
        <f t="shared" si="34"/>
        <v/>
      </c>
    </row>
    <row r="316" spans="1:15" x14ac:dyDescent="0.25">
      <c r="A316" s="77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Ολική</v>
      </c>
      <c r="H316" t="str">
        <f t="shared" si="28"/>
        <v/>
      </c>
      <c r="I316" t="e">
        <f t="shared" si="29"/>
        <v>#NUM!</v>
      </c>
      <c r="J316" t="str">
        <f t="shared" si="32"/>
        <v xml:space="preserve"> - </v>
      </c>
      <c r="K316" t="str">
        <f t="shared" si="30"/>
        <v/>
      </c>
      <c r="L316" t="str">
        <f t="shared" si="31"/>
        <v/>
      </c>
      <c r="M316" s="65" t="s">
        <v>419</v>
      </c>
      <c r="N316" t="str">
        <f t="shared" si="33"/>
        <v/>
      </c>
      <c r="O316" t="str">
        <f t="shared" si="34"/>
        <v/>
      </c>
    </row>
    <row r="317" spans="1:15" x14ac:dyDescent="0.25">
      <c r="A317" s="77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Ολική</v>
      </c>
      <c r="H317" t="str">
        <f t="shared" si="28"/>
        <v/>
      </c>
      <c r="I317" t="e">
        <f t="shared" si="29"/>
        <v>#NUM!</v>
      </c>
      <c r="J317" t="str">
        <f t="shared" si="32"/>
        <v xml:space="preserve"> - </v>
      </c>
      <c r="K317" t="str">
        <f t="shared" si="30"/>
        <v/>
      </c>
      <c r="L317" t="str">
        <f t="shared" si="31"/>
        <v/>
      </c>
      <c r="M317" s="65" t="s">
        <v>419</v>
      </c>
      <c r="N317" t="str">
        <f t="shared" si="33"/>
        <v/>
      </c>
      <c r="O317" t="str">
        <f t="shared" si="34"/>
        <v/>
      </c>
    </row>
    <row r="318" spans="1:15" x14ac:dyDescent="0.25">
      <c r="A318" s="77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Ολική</v>
      </c>
      <c r="H318" t="str">
        <f t="shared" si="28"/>
        <v/>
      </c>
      <c r="I318" t="e">
        <f t="shared" si="29"/>
        <v>#NUM!</v>
      </c>
      <c r="J318" t="str">
        <f t="shared" si="32"/>
        <v xml:space="preserve"> - </v>
      </c>
      <c r="K318" t="str">
        <f t="shared" si="30"/>
        <v/>
      </c>
      <c r="L318" t="str">
        <f t="shared" si="31"/>
        <v/>
      </c>
      <c r="M318" s="65" t="s">
        <v>419</v>
      </c>
      <c r="N318" t="str">
        <f t="shared" si="33"/>
        <v/>
      </c>
      <c r="O318" t="str">
        <f t="shared" si="34"/>
        <v/>
      </c>
    </row>
    <row r="319" spans="1:15" x14ac:dyDescent="0.25">
      <c r="A319" s="77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Ολική</v>
      </c>
      <c r="H319" t="str">
        <f t="shared" si="28"/>
        <v/>
      </c>
      <c r="I319" t="e">
        <f t="shared" si="29"/>
        <v>#NUM!</v>
      </c>
      <c r="J319" t="str">
        <f t="shared" si="32"/>
        <v xml:space="preserve"> - </v>
      </c>
      <c r="K319" t="str">
        <f t="shared" si="30"/>
        <v/>
      </c>
      <c r="L319" t="str">
        <f t="shared" si="31"/>
        <v/>
      </c>
      <c r="M319" s="65" t="s">
        <v>419</v>
      </c>
      <c r="N319" t="str">
        <f t="shared" si="33"/>
        <v/>
      </c>
      <c r="O319" t="str">
        <f t="shared" si="34"/>
        <v/>
      </c>
    </row>
    <row r="320" spans="1:15" x14ac:dyDescent="0.25">
      <c r="A320" s="77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Ολική</v>
      </c>
      <c r="H320" t="str">
        <f t="shared" si="28"/>
        <v/>
      </c>
      <c r="I320" t="e">
        <f t="shared" si="29"/>
        <v>#NUM!</v>
      </c>
      <c r="J320" t="str">
        <f t="shared" si="32"/>
        <v xml:space="preserve"> - </v>
      </c>
      <c r="K320" t="str">
        <f t="shared" si="30"/>
        <v/>
      </c>
      <c r="L320" t="str">
        <f t="shared" si="31"/>
        <v/>
      </c>
      <c r="M320" s="65" t="s">
        <v>419</v>
      </c>
      <c r="N320" t="str">
        <f t="shared" si="33"/>
        <v/>
      </c>
      <c r="O320" t="str">
        <f t="shared" si="34"/>
        <v/>
      </c>
    </row>
    <row r="321" spans="1:15" x14ac:dyDescent="0.25">
      <c r="A321" s="77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Ολική</v>
      </c>
      <c r="H321" t="str">
        <f t="shared" si="28"/>
        <v/>
      </c>
      <c r="I321" t="e">
        <f t="shared" si="29"/>
        <v>#NUM!</v>
      </c>
      <c r="J321" t="str">
        <f t="shared" si="32"/>
        <v xml:space="preserve"> - </v>
      </c>
      <c r="K321" t="str">
        <f t="shared" si="30"/>
        <v/>
      </c>
      <c r="L321" t="str">
        <f t="shared" si="31"/>
        <v/>
      </c>
      <c r="M321" s="65" t="s">
        <v>419</v>
      </c>
      <c r="N321" t="str">
        <f t="shared" si="33"/>
        <v/>
      </c>
      <c r="O321" t="str">
        <f t="shared" si="34"/>
        <v/>
      </c>
    </row>
    <row r="322" spans="1:15" x14ac:dyDescent="0.25">
      <c r="A322" s="77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Ολική</v>
      </c>
      <c r="H322" t="str">
        <f>IF(G322="Μερική",A322,"")</f>
        <v/>
      </c>
      <c r="I322" t="e">
        <f>SMALL(H:H,A322)</f>
        <v>#NUM!</v>
      </c>
      <c r="J322" t="str">
        <f t="shared" si="32"/>
        <v xml:space="preserve"> - </v>
      </c>
      <c r="K322" t="str">
        <f t="shared" si="30"/>
        <v/>
      </c>
      <c r="L322" t="str">
        <f t="shared" si="31"/>
        <v/>
      </c>
      <c r="M322" s="65" t="s">
        <v>419</v>
      </c>
      <c r="N322" t="str">
        <f t="shared" si="33"/>
        <v/>
      </c>
      <c r="O322" t="str">
        <f t="shared" si="34"/>
        <v/>
      </c>
    </row>
    <row r="323" spans="1:15" x14ac:dyDescent="0.25">
      <c r="A323" s="77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Ολική</v>
      </c>
      <c r="H323" t="str">
        <f>IF(G323="Μερική",A323,"")</f>
        <v/>
      </c>
      <c r="I323" t="e">
        <f>SMALL(H:H,A323)</f>
        <v>#NUM!</v>
      </c>
      <c r="J323" t="str">
        <f>CONCATENATE(L323," - ",K323)</f>
        <v xml:space="preserve"> - </v>
      </c>
      <c r="K323" t="str">
        <f t="shared" si="30"/>
        <v/>
      </c>
      <c r="L323" t="str">
        <f t="shared" si="31"/>
        <v/>
      </c>
      <c r="M323" s="65" t="s">
        <v>419</v>
      </c>
      <c r="N323" t="str">
        <f>IF(L323&lt;&gt;"",IF(M323="ΝΑΙ",K323&amp;" - "&amp;L323&amp;", ",""),"")</f>
        <v/>
      </c>
      <c r="O323" t="str">
        <f t="shared" si="34"/>
        <v/>
      </c>
    </row>
    <row r="324" spans="1:15" x14ac:dyDescent="0.25">
      <c r="A324" s="77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Ολική</v>
      </c>
      <c r="H324" t="str">
        <f>IF(G324="Μερική",A324,"")</f>
        <v/>
      </c>
      <c r="I324" t="e">
        <f>SMALL(H:H,A324)</f>
        <v>#NUM!</v>
      </c>
      <c r="J324" t="str">
        <f>CONCATENATE(L324," - ",K324)</f>
        <v xml:space="preserve"> - </v>
      </c>
      <c r="K324" t="str">
        <f t="shared" si="30"/>
        <v/>
      </c>
      <c r="L324" t="str">
        <f t="shared" si="31"/>
        <v/>
      </c>
      <c r="M324" s="65" t="s">
        <v>419</v>
      </c>
      <c r="N324" t="str">
        <f>IF(L324&lt;&gt;"",IF(M324="ΝΑΙ",K324&amp;" - "&amp;L324&amp;", ",""),"")</f>
        <v/>
      </c>
      <c r="O324" t="str">
        <f>O323&amp;N324</f>
        <v/>
      </c>
    </row>
    <row r="325" spans="1:15" x14ac:dyDescent="0.25">
      <c r="A325" s="77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Ολική</v>
      </c>
      <c r="H325" t="str">
        <f>IF(G325="Μερική",A325,"")</f>
        <v/>
      </c>
      <c r="I325" t="e">
        <f>SMALL(H:H,A325)</f>
        <v>#NUM!</v>
      </c>
      <c r="J325" t="str">
        <f>CONCATENATE(L325," - ",K325)</f>
        <v xml:space="preserve"> - </v>
      </c>
      <c r="K325" t="str">
        <f t="shared" si="30"/>
        <v/>
      </c>
      <c r="L325" t="str">
        <f t="shared" si="31"/>
        <v/>
      </c>
      <c r="M325" s="65" t="s">
        <v>419</v>
      </c>
      <c r="N325" t="str">
        <f>IF(L325&lt;&gt;"",IF(M325="ΝΑΙ",K325&amp;" - "&amp;L325&amp;", ",""),"")</f>
        <v/>
      </c>
      <c r="O325" t="str">
        <f>O324&amp;N325</f>
        <v/>
      </c>
    </row>
    <row r="326" spans="1:15" x14ac:dyDescent="0.25">
      <c r="A326" s="77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Ολική</v>
      </c>
      <c r="H326" t="str">
        <f>IF(G326="Μερική",A326,"")</f>
        <v/>
      </c>
      <c r="I326" t="e">
        <f>SMALL(H:H,A326)</f>
        <v>#NUM!</v>
      </c>
      <c r="J326" t="str">
        <f>CONCATENATE(L326," - ",K326)</f>
        <v xml:space="preserve"> - </v>
      </c>
      <c r="K326" t="str">
        <f t="shared" si="30"/>
        <v/>
      </c>
      <c r="L326" t="str">
        <f t="shared" si="31"/>
        <v/>
      </c>
      <c r="M326" s="65" t="s">
        <v>419</v>
      </c>
      <c r="N326" t="str">
        <f>IF(L326&lt;&gt;"",IF(M326="ΝΑΙ",K326&amp;" - "&amp;L326&amp;", ",""),"")</f>
        <v/>
      </c>
      <c r="O326" t="str">
        <f>O325&amp;N326</f>
        <v/>
      </c>
    </row>
  </sheetData>
  <sheetProtection algorithmName="SHA-512" hashValue="87SWFr9cMLYEJg6NtOgBNrHDq2U9ausPCZt5gf6UHq0pPxkO93nLMDPO7duZeJcjMhIkXa0dCkQvVveuhrMV+Q==" saltValue="m+bAR6LbND2sYZZ6Ja3jJg==" spinCount="100000" sheet="1" objects="1" scenarios="1" selectLockedCells="1"/>
  <conditionalFormatting sqref="M2:M326">
    <cfRule type="cellIs" dxfId="7" priority="2" operator="equal">
      <formula>"ΟΧΙ"</formula>
    </cfRule>
    <cfRule type="cellIs" dxfId="6" priority="1" operator="equal">
      <formula>"ΝΑΙ"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ColWidth="9.140625" defaultRowHeight="15" x14ac:dyDescent="0.25"/>
  <cols>
    <col min="1" max="1" width="9.140625" style="135" customWidth="1"/>
    <col min="2" max="4" width="37.140625" style="135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5" customWidth="1"/>
    <col min="12" max="12" width="52.7109375" style="75" customWidth="1"/>
    <col min="13" max="13" width="58.28515625" style="75" customWidth="1"/>
    <col min="14" max="14" width="8.42578125" style="75" bestFit="1" customWidth="1"/>
    <col min="15" max="15" width="23.42578125" style="75" customWidth="1"/>
    <col min="16" max="16384" width="9.140625" style="135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/>
      </c>
      <c r="I4" t="str">
        <f>LOOKUP(B4,ΠΕΡΙΦΕΡΕΙΑ!$A$2:$A$14,ΠΕΡΙΦΕΡΕΙΑ!$B$2:$B$14)</f>
        <v>Ολική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14000</v>
      </c>
      <c r="O4" t="str">
        <f t="shared" si="7"/>
        <v>Αρριανών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/>
      </c>
      <c r="I5" t="str">
        <f>LOOKUP(B5,ΠΕΡΙΦΕΡΕΙΑ!$A$2:$A$14,ΠΕΡΙΦΕΡΕΙΑ!$B$2:$B$14)</f>
        <v>Ολική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14062</v>
      </c>
      <c r="O5" t="str">
        <f t="shared" si="7"/>
        <v>Διδυμοτείχου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/>
      </c>
      <c r="I6" t="str">
        <f>LOOKUP(B6,ΠΕΡΙΦΕΡΕΙΑ!$A$2:$A$14,ΠΕΡΙΦΕΡΕΙΑ!$B$2:$B$14)</f>
        <v>Ολική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14072</v>
      </c>
      <c r="O6" t="str">
        <f t="shared" si="7"/>
        <v>Δοξάτου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/>
      </c>
      <c r="I7" t="str">
        <f>LOOKUP(B7,ΠΕΡΙΦΕΡΕΙΑ!$A$2:$A$14,ΠΕΡΙΦΕΡΕΙΑ!$B$2:$B$14)</f>
        <v>Ολική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14074</v>
      </c>
      <c r="O7" t="str">
        <f t="shared" si="7"/>
        <v>Δράμας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/>
      </c>
      <c r="I8" t="str">
        <f>LOOKUP(B8,ΠΕΡΙΦΕΡΕΙΑ!$A$2:$A$14,ΠΕΡΙΦΕΡΕΙΑ!$B$2:$B$14)</f>
        <v>Ολική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14128</v>
      </c>
      <c r="O8" t="str">
        <f t="shared" si="7"/>
        <v>Θάσου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/>
      </c>
      <c r="I9" t="str">
        <f>LOOKUP(B9,ΠΕΡΙΦΕΡΕΙΑ!$A$2:$A$14,ΠΕΡΙΦΕΡΕΙΑ!$B$2:$B$14)</f>
        <v>Ολική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14142</v>
      </c>
      <c r="O9" t="str">
        <f t="shared" si="7"/>
        <v>Ιάσμου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/>
      </c>
      <c r="I10" t="str">
        <f>LOOKUP(B10,ΠΕΡΙΦΕΡΕΙΑ!$A$2:$A$14,ΠΕΡΙΦΕΡΕΙΑ!$B$2:$B$14)</f>
        <v>Ολική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14174</v>
      </c>
      <c r="O10" t="str">
        <f t="shared" si="7"/>
        <v>Καβάλας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/>
      </c>
      <c r="I11" t="str">
        <f>LOOKUP(B11,ΠΕΡΙΦΕΡΕΙΑ!$A$2:$A$14,ΠΕΡΙΦΕΡΕΙΑ!$B$2:$B$14)</f>
        <v>Ολική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14162</v>
      </c>
      <c r="O11" t="str">
        <f t="shared" si="7"/>
        <v>Κάτω Νευροκοπίου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/>
      </c>
      <c r="I12" t="str">
        <f>LOOKUP(B12,ΠΕΡΙΦΕΡΕΙΑ!$A$2:$A$14,ΠΕΡΙΦΕΡΕΙΑ!$B$2:$B$14)</f>
        <v>Ολική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14224</v>
      </c>
      <c r="O12" t="str">
        <f t="shared" si="7"/>
        <v>Κομοτηνής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/>
      </c>
      <c r="I13" t="str">
        <f>LOOKUP(B13,ΠΕΡΙΦΕΡΕΙΑ!$A$2:$A$14,ΠΕΡΙΦΕΡΕΙΑ!$B$2:$B$14)</f>
        <v>Ολική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14284</v>
      </c>
      <c r="O13" t="str">
        <f t="shared" si="7"/>
        <v>Μαρωνείας - Σαπών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/>
      </c>
      <c r="I14" t="str">
        <f>LOOKUP(B14,ΠΕΡΙΦΕΡΕΙΑ!$A$2:$A$14,ΠΕΡΙΦΕΡΕΙΑ!$B$2:$B$14)</f>
        <v>Ολική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14270</v>
      </c>
      <c r="O14" t="str">
        <f t="shared" si="7"/>
        <v>Μύκης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/>
      </c>
      <c r="I15" t="str">
        <f>LOOKUP(B15,ΠΕΡΙΦΕΡΕΙΑ!$A$2:$A$14,ΠΕΡΙΦΕΡΕΙΑ!$B$2:$B$14)</f>
        <v>Ολική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14326</v>
      </c>
      <c r="O15" t="str">
        <f t="shared" si="7"/>
        <v>Νέστου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/>
      </c>
      <c r="I16" t="str">
        <f>LOOKUP(B16,ΠΕΡΙΦΕΡΕΙΑ!$A$2:$A$14,ΠΕΡΙΦΕΡΕΙΑ!$B$2:$B$14)</f>
        <v>Ολική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14346</v>
      </c>
      <c r="O16" t="str">
        <f t="shared" si="7"/>
        <v>Ξάνθης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/>
      </c>
      <c r="I17" t="str">
        <f>LOOKUP(B17,ΠΕΡΙΦΕΡΕΙΑ!$A$2:$A$14,ΠΕΡΙΦΕΡΕΙΑ!$B$2:$B$14)</f>
        <v>Ολική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14358</v>
      </c>
      <c r="O17" t="str">
        <f t="shared" si="7"/>
        <v>Ορεστιάδας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/>
      </c>
      <c r="I18" t="str">
        <f>LOOKUP(B18,ΠΕΡΙΦΕΡΕΙΑ!$A$2:$A$14,ΠΕΡΙΦΕΡΕΙΑ!$B$2:$B$14)</f>
        <v>Ολική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14384</v>
      </c>
      <c r="O18" t="str">
        <f t="shared" si="7"/>
        <v>Παγγαίου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/>
      </c>
      <c r="I19" t="str">
        <f>LOOKUP(B19,ΠΕΡΙΦΕΡΕΙΑ!$A$2:$A$14,ΠΕΡΙΦΕΡΕΙΑ!$B$2:$B$14)</f>
        <v>Ολική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14400</v>
      </c>
      <c r="O19" t="str">
        <f t="shared" si="7"/>
        <v>Παρανεστίου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/>
      </c>
      <c r="I20" t="str">
        <f>LOOKUP(B20,ΠΕΡΙΦΕΡΕΙΑ!$A$2:$A$14,ΠΕΡΙΦΕΡΕΙΑ!$B$2:$B$14)</f>
        <v>Ολική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14424</v>
      </c>
      <c r="O20" t="str">
        <f t="shared" si="7"/>
        <v>Προσοτσάνης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Ολική</v>
      </c>
      <c r="J21">
        <f t="shared" si="5"/>
        <v>20</v>
      </c>
      <c r="K21">
        <f t="shared" si="6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>
        <f t="shared" si="4"/>
        <v>14448</v>
      </c>
      <c r="O21" t="str">
        <f t="shared" si="7"/>
        <v>Σαμοθράκης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/>
      </c>
      <c r="I22" t="str">
        <f>LOOKUP(B22,ΠΕΡΙΦΕΡΕΙΑ!$A$2:$A$14,ΠΕΡΙΦΕΡΕΙΑ!$B$2:$B$14)</f>
        <v>Ολική</v>
      </c>
      <c r="J22">
        <f t="shared" si="5"/>
        <v>21</v>
      </c>
      <c r="K22">
        <f t="shared" si="6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>
        <f t="shared" si="4"/>
        <v>14478</v>
      </c>
      <c r="O22" t="str">
        <f t="shared" si="7"/>
        <v>Σουφλίου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/>
      </c>
      <c r="I23" t="str">
        <f>LOOKUP(B23,ΠΕΡΙΦΕΡΕΙΑ!$A$2:$A$14,ΠΕΡΙΦΕΡΕΙΑ!$B$2:$B$14)</f>
        <v>Ολική</v>
      </c>
      <c r="J23">
        <f t="shared" si="5"/>
        <v>22</v>
      </c>
      <c r="K23">
        <f t="shared" si="6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>
        <f t="shared" si="4"/>
        <v>14500</v>
      </c>
      <c r="O23" t="str">
        <f t="shared" si="7"/>
        <v>Τοπείρου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/>
      </c>
      <c r="I24" t="str">
        <f>LOOKUP(B24,ΠΕΡΙΦΕΡΕΙΑ!$A$2:$A$14,ΠΕΡΙΦΕΡΕΙΑ!$B$2:$B$14)</f>
        <v>Ολική</v>
      </c>
      <c r="J24">
        <f t="shared" si="5"/>
        <v>23</v>
      </c>
      <c r="K24">
        <f t="shared" si="6"/>
        <v>23</v>
      </c>
      <c r="L24" t="str">
        <f t="shared" si="2"/>
        <v>ΑΤΤΙΚΗΣ</v>
      </c>
      <c r="M24" t="str">
        <f t="shared" si="3"/>
        <v>ΑΤΤΙΚΗΣ - ΑΓΙΑΣ ΒΑΡΒΑΡΑΣ</v>
      </c>
      <c r="N24">
        <f t="shared" si="4"/>
        <v>13922</v>
      </c>
      <c r="O24" t="str">
        <f t="shared" si="7"/>
        <v>Αγίας Βαρβάρας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/>
      </c>
      <c r="I25" t="str">
        <f>LOOKUP(B25,ΠΕΡΙΦΕΡΕΙΑ!$A$2:$A$14,ΠΕΡΙΦΕΡΕΙΑ!$B$2:$B$14)</f>
        <v>Ολική</v>
      </c>
      <c r="J25">
        <f t="shared" si="5"/>
        <v>24</v>
      </c>
      <c r="K25">
        <f t="shared" si="6"/>
        <v>24</v>
      </c>
      <c r="L25" t="str">
        <f t="shared" si="2"/>
        <v>ΑΤΤΙΚΗΣ</v>
      </c>
      <c r="M25" t="str">
        <f t="shared" si="3"/>
        <v>ΑΤΤΙΚΗΣ - ΑΓΙΑΣ ΠΑΡΑΣΚΕΥΗΣ</v>
      </c>
      <c r="N25">
        <f t="shared" si="4"/>
        <v>13924</v>
      </c>
      <c r="O25" t="str">
        <f t="shared" si="7"/>
        <v>Αγίας Παρασκευής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/>
      </c>
      <c r="I26" t="str">
        <f>LOOKUP(B26,ΠΕΡΙΦΕΡΕΙΑ!$A$2:$A$14,ΠΕΡΙΦΕΡΕΙΑ!$B$2:$B$14)</f>
        <v>Ολική</v>
      </c>
      <c r="J26">
        <f t="shared" si="5"/>
        <v>25</v>
      </c>
      <c r="K26">
        <f t="shared" si="6"/>
        <v>25</v>
      </c>
      <c r="L26" t="str">
        <f t="shared" si="2"/>
        <v>ΑΤΤΙΚΗΣ</v>
      </c>
      <c r="M26" t="str">
        <f t="shared" si="3"/>
        <v>ΑΤΤΙΚΗΣ - ΑΓΙΟΥ ΔΗΜΗΤΡΙΟΥ</v>
      </c>
      <c r="N26">
        <f t="shared" si="4"/>
        <v>13928</v>
      </c>
      <c r="O26" t="str">
        <f t="shared" si="7"/>
        <v>Αγίου Δημητρίου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/>
      </c>
      <c r="I27" t="str">
        <f>LOOKUP(B27,ΠΕΡΙΦΕΡΕΙΑ!$A$2:$A$14,ΠΕΡΙΦΕΡΕΙΑ!$B$2:$B$14)</f>
        <v>Ολική</v>
      </c>
      <c r="J27">
        <f t="shared" si="5"/>
        <v>26</v>
      </c>
      <c r="K27">
        <f t="shared" si="6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>
        <f t="shared" si="4"/>
        <v>13934</v>
      </c>
      <c r="O27" t="str">
        <f t="shared" si="7"/>
        <v>Αγίων Αναργύρων - Καματερού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Ολική</v>
      </c>
      <c r="J28">
        <f t="shared" si="5"/>
        <v>27</v>
      </c>
      <c r="K28">
        <f t="shared" si="6"/>
        <v>27</v>
      </c>
      <c r="L28" t="str">
        <f t="shared" si="2"/>
        <v>ΑΤΤΙΚΗΣ</v>
      </c>
      <c r="M28" t="str">
        <f t="shared" si="3"/>
        <v>ΑΤΤΙΚΗΣ - ΑΓΚΙΣΤΡΙΟΥ</v>
      </c>
      <c r="N28">
        <f t="shared" si="4"/>
        <v>13940</v>
      </c>
      <c r="O28" t="str">
        <f t="shared" si="7"/>
        <v>Αγκιστρίου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/>
      </c>
      <c r="I29" t="str">
        <f>LOOKUP(B29,ΠΕΡΙΦΕΡΕΙΑ!$A$2:$A$14,ΠΕΡΙΦΕΡΕΙΑ!$B$2:$B$14)</f>
        <v>Ολική</v>
      </c>
      <c r="J29">
        <f t="shared" si="5"/>
        <v>28</v>
      </c>
      <c r="K29">
        <f t="shared" si="6"/>
        <v>28</v>
      </c>
      <c r="L29" t="str">
        <f t="shared" si="2"/>
        <v>ΑΤΤΙΚΗΣ</v>
      </c>
      <c r="M29" t="str">
        <f t="shared" si="3"/>
        <v>ΑΤΤΙΚΗΣ - ΑΘΗΝΑΙΩΝ</v>
      </c>
      <c r="N29">
        <f t="shared" si="4"/>
        <v>13946</v>
      </c>
      <c r="O29" t="str">
        <f t="shared" si="7"/>
        <v>Αθηναίων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/>
      </c>
      <c r="I30" t="str">
        <f>LOOKUP(B30,ΠΕΡΙΦΕΡΕΙΑ!$A$2:$A$14,ΠΕΡΙΦΕΡΕΙΑ!$B$2:$B$14)</f>
        <v>Ολική</v>
      </c>
      <c r="J30">
        <f t="shared" si="5"/>
        <v>29</v>
      </c>
      <c r="K30">
        <f t="shared" si="6"/>
        <v>29</v>
      </c>
      <c r="L30" t="str">
        <f t="shared" si="2"/>
        <v>ΑΤΤΙΚΗΣ</v>
      </c>
      <c r="M30" t="str">
        <f t="shared" si="3"/>
        <v>ΑΤΤΙΚΗΣ - ΑΙΓΑΛΕΩ</v>
      </c>
      <c r="N30">
        <f t="shared" si="4"/>
        <v>13948</v>
      </c>
      <c r="O30" t="str">
        <f t="shared" si="7"/>
        <v>Αιγάλεω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/>
      </c>
      <c r="I31" t="str">
        <f>LOOKUP(B31,ΠΕΡΙΦΕΡΕΙΑ!$A$2:$A$14,ΠΕΡΙΦΕΡΕΙΑ!$B$2:$B$14)</f>
        <v>Ολική</v>
      </c>
      <c r="J31">
        <f t="shared" si="5"/>
        <v>30</v>
      </c>
      <c r="K31">
        <f t="shared" si="6"/>
        <v>30</v>
      </c>
      <c r="L31" t="str">
        <f t="shared" si="2"/>
        <v>ΑΤΤΙΚΗΣ</v>
      </c>
      <c r="M31" t="str">
        <f t="shared" si="3"/>
        <v>ΑΤΤΙΚΗΣ - ΑΙΓΙΝΑΣ</v>
      </c>
      <c r="N31">
        <f t="shared" si="4"/>
        <v>13918</v>
      </c>
      <c r="O31" t="str">
        <f t="shared" si="7"/>
        <v>Αίγινας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/>
      </c>
      <c r="I32" t="str">
        <f>LOOKUP(B32,ΠΕΡΙΦΕΡΕΙΑ!$A$2:$A$14,ΠΕΡΙΦΕΡΕΙΑ!$B$2:$B$14)</f>
        <v>Ολική</v>
      </c>
      <c r="J32">
        <f t="shared" si="5"/>
        <v>31</v>
      </c>
      <c r="K32">
        <f t="shared" si="6"/>
        <v>31</v>
      </c>
      <c r="L32" t="str">
        <f t="shared" si="2"/>
        <v>ΑΤΤΙΚΗΣ</v>
      </c>
      <c r="M32" t="str">
        <f t="shared" si="3"/>
        <v>ΑΤΤΙΚΗΣ - ΑΛΙΜΟΥ</v>
      </c>
      <c r="N32">
        <f t="shared" si="4"/>
        <v>13952</v>
      </c>
      <c r="O32" t="str">
        <f t="shared" si="7"/>
        <v>Αλίμου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/>
      </c>
      <c r="I33" t="str">
        <f>LOOKUP(B33,ΠΕΡΙΦΕΡΕΙΑ!$A$2:$A$14,ΠΕΡΙΦΕΡΕΙΑ!$B$2:$B$14)</f>
        <v>Ολική</v>
      </c>
      <c r="J33">
        <f t="shared" si="5"/>
        <v>32</v>
      </c>
      <c r="K33">
        <f t="shared" si="6"/>
        <v>32</v>
      </c>
      <c r="L33" t="str">
        <f t="shared" si="2"/>
        <v>ΑΤΤΙΚΗΣ</v>
      </c>
      <c r="M33" t="str">
        <f t="shared" si="3"/>
        <v>ΑΤΤΙΚΗΣ - ΑΜΑΡΟΥΣΙΟΥ</v>
      </c>
      <c r="N33">
        <f t="shared" si="4"/>
        <v>13968</v>
      </c>
      <c r="O33" t="str">
        <f t="shared" si="7"/>
        <v>Αμαρουσίου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/>
      </c>
      <c r="I34" t="str">
        <f>LOOKUP(B34,ΠΕΡΙΦΕΡΕΙΑ!$A$2:$A$14,ΠΕΡΙΦΕΡΕΙΑ!$B$2:$B$14)</f>
        <v>Ολική</v>
      </c>
      <c r="J34">
        <f t="shared" si="5"/>
        <v>33</v>
      </c>
      <c r="K34">
        <f t="shared" si="6"/>
        <v>33</v>
      </c>
      <c r="L34" t="str">
        <f t="shared" si="2"/>
        <v>ΑΤΤΙΚΗΣ</v>
      </c>
      <c r="M34" t="str">
        <f t="shared" si="3"/>
        <v>ΑΤΤΙΚΗΣ - ΑΣΠΡΟΠΥΡΓΟΥ</v>
      </c>
      <c r="N34">
        <f t="shared" si="4"/>
        <v>14008</v>
      </c>
      <c r="O34" t="str">
        <f t="shared" si="7"/>
        <v>Ασπροπύργου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/>
      </c>
      <c r="I35" t="str">
        <f>LOOKUP(B35,ΠΕΡΙΦΕΡΕΙΑ!$A$2:$A$14,ΠΕΡΙΦΕΡΕΙΑ!$B$2:$B$14)</f>
        <v>Ολική</v>
      </c>
      <c r="J35">
        <f t="shared" si="5"/>
        <v>34</v>
      </c>
      <c r="K35">
        <f t="shared" si="6"/>
        <v>34</v>
      </c>
      <c r="L35" t="str">
        <f t="shared" si="2"/>
        <v>ΑΤΤΙΚΗΣ</v>
      </c>
      <c r="M35" t="str">
        <f t="shared" si="3"/>
        <v>ΑΤΤΙΚΗΣ - ΑΧΑΡΝΩΝ</v>
      </c>
      <c r="N35">
        <f t="shared" si="4"/>
        <v>14012</v>
      </c>
      <c r="O35" t="str">
        <f t="shared" si="7"/>
        <v>Αχαρνών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/>
      </c>
      <c r="I36" t="str">
        <f>LOOKUP(B36,ΠΕΡΙΦΕΡΕΙΑ!$A$2:$A$14,ΠΕΡΙΦΕΡΕΙΑ!$B$2:$B$14)</f>
        <v>Ολική</v>
      </c>
      <c r="J36">
        <f t="shared" si="5"/>
        <v>35</v>
      </c>
      <c r="K36">
        <f t="shared" si="6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>
        <f t="shared" si="4"/>
        <v>14014</v>
      </c>
      <c r="O36" t="str">
        <f t="shared" si="7"/>
        <v>Βάρης - Βούλας - Βουλιαγμένης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/>
      </c>
      <c r="I37" t="str">
        <f>LOOKUP(B37,ΠΕΡΙΦΕΡΕΙΑ!$A$2:$A$14,ΠΕΡΙΦΕΡΕΙΑ!$B$2:$B$14)</f>
        <v>Ολική</v>
      </c>
      <c r="J37">
        <f t="shared" si="5"/>
        <v>36</v>
      </c>
      <c r="K37">
        <f t="shared" si="6"/>
        <v>36</v>
      </c>
      <c r="L37" t="str">
        <f t="shared" si="2"/>
        <v>ΑΤΤΙΚΗΣ</v>
      </c>
      <c r="M37" t="str">
        <f t="shared" si="3"/>
        <v>ΑΤΤΙΚΗΣ - ΒΡΙΛΗΣΣΙΩΝ</v>
      </c>
      <c r="N37">
        <f t="shared" si="4"/>
        <v>14036</v>
      </c>
      <c r="O37" t="str">
        <f t="shared" si="7"/>
        <v>Βριλησσίων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/>
      </c>
      <c r="I38" t="str">
        <f>LOOKUP(B38,ΠΕΡΙΦΕΡΕΙΑ!$A$2:$A$14,ΠΕΡΙΦΕΡΕΙΑ!$B$2:$B$14)</f>
        <v>Ολική</v>
      </c>
      <c r="J38">
        <f t="shared" si="5"/>
        <v>37</v>
      </c>
      <c r="K38">
        <f t="shared" si="6"/>
        <v>37</v>
      </c>
      <c r="L38" t="str">
        <f t="shared" si="2"/>
        <v>ΑΤΤΙΚΗΣ</v>
      </c>
      <c r="M38" t="str">
        <f t="shared" si="3"/>
        <v>ΑΤΤΙΚΗΣ - ΒΥΡΩΝΟΣ</v>
      </c>
      <c r="N38">
        <f t="shared" si="4"/>
        <v>14026</v>
      </c>
      <c r="O38" t="str">
        <f t="shared" si="7"/>
        <v>Βύρωνος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/>
      </c>
      <c r="I39" t="str">
        <f>LOOKUP(B39,ΠΕΡΙΦΕΡΕΙΑ!$A$2:$A$14,ΠΕΡΙΦΕΡΕΙΑ!$B$2:$B$14)</f>
        <v>Ολική</v>
      </c>
      <c r="J39">
        <f t="shared" si="5"/>
        <v>38</v>
      </c>
      <c r="K39">
        <f t="shared" si="6"/>
        <v>38</v>
      </c>
      <c r="L39" t="str">
        <f t="shared" si="2"/>
        <v>ΑΤΤΙΚΗΣ</v>
      </c>
      <c r="M39" t="str">
        <f t="shared" si="3"/>
        <v>ΑΤΤΙΚΗΣ - ΓΑΛΑΤΣΙΟΥ</v>
      </c>
      <c r="N39">
        <f t="shared" si="4"/>
        <v>14042</v>
      </c>
      <c r="O39" t="str">
        <f t="shared" si="7"/>
        <v>Γαλατσίου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/>
      </c>
      <c r="I40" t="str">
        <f>LOOKUP(B40,ΠΕΡΙΦΕΡΕΙΑ!$A$2:$A$14,ΠΕΡΙΦΕΡΕΙΑ!$B$2:$B$14)</f>
        <v>Ολική</v>
      </c>
      <c r="J40">
        <f t="shared" si="5"/>
        <v>39</v>
      </c>
      <c r="K40">
        <f t="shared" si="6"/>
        <v>39</v>
      </c>
      <c r="L40" t="str">
        <f t="shared" si="2"/>
        <v>ΑΤΤΙΚΗΣ</v>
      </c>
      <c r="M40" t="str">
        <f t="shared" si="3"/>
        <v>ΑΤΤΙΚΗΣ - ΓΛΥΦΑΔΑΣ</v>
      </c>
      <c r="N40">
        <f t="shared" si="4"/>
        <v>14046</v>
      </c>
      <c r="O40" t="str">
        <f t="shared" si="7"/>
        <v>Γλυφάδας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/>
      </c>
      <c r="I41" t="str">
        <f>LOOKUP(B41,ΠΕΡΙΦΕΡΕΙΑ!$A$2:$A$14,ΠΕΡΙΦΕΡΕΙΑ!$B$2:$B$14)</f>
        <v>Ολική</v>
      </c>
      <c r="J41">
        <f t="shared" si="5"/>
        <v>40</v>
      </c>
      <c r="K41">
        <f t="shared" si="6"/>
        <v>40</v>
      </c>
      <c r="L41" t="str">
        <f t="shared" si="2"/>
        <v>ΑΤΤΙΚΗΣ</v>
      </c>
      <c r="M41" t="str">
        <f t="shared" si="3"/>
        <v>ΑΤΤΙΚΗΣ - ΔΑΦΝΗΣ – ΥΜΗΤΤΟΥ</v>
      </c>
      <c r="N41">
        <f t="shared" si="4"/>
        <v>14052</v>
      </c>
      <c r="O41" t="str">
        <f t="shared" si="7"/>
        <v>Δάφνης - Υμηττού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/>
      </c>
      <c r="I42" t="str">
        <f>LOOKUP(B42,ΠΕΡΙΦΕΡΕΙΑ!$A$2:$A$14,ΠΕΡΙΦΕΡΕΙΑ!$B$2:$B$14)</f>
        <v>Ολική</v>
      </c>
      <c r="J42">
        <f t="shared" si="5"/>
        <v>41</v>
      </c>
      <c r="K42">
        <f t="shared" si="6"/>
        <v>41</v>
      </c>
      <c r="L42" t="str">
        <f t="shared" si="2"/>
        <v>ΑΤΤΙΚΗΣ</v>
      </c>
      <c r="M42" t="str">
        <f t="shared" si="3"/>
        <v>ΑΤΤΙΚΗΣ - ΔΙΟΝΥΣΟΥ</v>
      </c>
      <c r="N42">
        <f t="shared" si="4"/>
        <v>14064</v>
      </c>
      <c r="O42" t="str">
        <f t="shared" si="7"/>
        <v>Διονύσου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/>
      </c>
      <c r="I43" t="str">
        <f>LOOKUP(B43,ΠΕΡΙΦΕΡΕΙΑ!$A$2:$A$14,ΠΕΡΙΦΕΡΕΙΑ!$B$2:$B$14)</f>
        <v>Ολική</v>
      </c>
      <c r="J43">
        <f t="shared" si="5"/>
        <v>42</v>
      </c>
      <c r="K43">
        <f t="shared" si="6"/>
        <v>42</v>
      </c>
      <c r="L43" t="str">
        <f t="shared" si="2"/>
        <v>ΑΤΤΙΚΗΣ</v>
      </c>
      <c r="M43" t="str">
        <f t="shared" si="3"/>
        <v>ΑΤΤΙΚΗΣ - ΕΛΕΥΣΙΝΑΣ</v>
      </c>
      <c r="N43">
        <f t="shared" si="4"/>
        <v>14088</v>
      </c>
      <c r="O43" t="str">
        <f t="shared" si="7"/>
        <v>Ελευσίνας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/>
      </c>
      <c r="I44" t="str">
        <f>LOOKUP(B44,ΠΕΡΙΦΕΡΕΙΑ!$A$2:$A$14,ΠΕΡΙΦΕΡΕΙΑ!$B$2:$B$14)</f>
        <v>Ολική</v>
      </c>
      <c r="J44">
        <f t="shared" si="5"/>
        <v>43</v>
      </c>
      <c r="K44">
        <f t="shared" si="6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>
        <f t="shared" si="4"/>
        <v>14090</v>
      </c>
      <c r="O44" t="str">
        <f t="shared" si="7"/>
        <v>Ελληνικού - Αργυρούπολης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/>
      </c>
      <c r="I45" t="str">
        <f>LOOKUP(B45,ΠΕΡΙΦΕΡΕΙΑ!$A$2:$A$14,ΠΕΡΙΦΕΡΕΙΑ!$B$2:$B$14)</f>
        <v>Ολική</v>
      </c>
      <c r="J45">
        <f t="shared" si="5"/>
        <v>44</v>
      </c>
      <c r="K45">
        <f t="shared" si="6"/>
        <v>44</v>
      </c>
      <c r="L45" t="str">
        <f t="shared" si="2"/>
        <v>ΑΤΤΙΚΗΣ</v>
      </c>
      <c r="M45" t="str">
        <f t="shared" si="3"/>
        <v>ΑΤΤΙΚΗΣ - ΖΩΓΡΑΦΟΥ</v>
      </c>
      <c r="N45">
        <f t="shared" si="4"/>
        <v>14118</v>
      </c>
      <c r="O45" t="str">
        <f t="shared" si="7"/>
        <v>Ζωγράφου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/>
      </c>
      <c r="I46" t="str">
        <f>LOOKUP(B46,ΠΕΡΙΦΕΡΕΙΑ!$A$2:$A$14,ΠΕΡΙΦΕΡΕΙΑ!$B$2:$B$14)</f>
        <v>Ολική</v>
      </c>
      <c r="J46">
        <f t="shared" si="5"/>
        <v>45</v>
      </c>
      <c r="K46">
        <f t="shared" si="6"/>
        <v>45</v>
      </c>
      <c r="L46" t="str">
        <f t="shared" si="2"/>
        <v>ΑΤΤΙΚΗΣ</v>
      </c>
      <c r="M46" t="str">
        <f t="shared" si="3"/>
        <v>ΑΤΤΙΚΗΣ - ΗΛΙΟΥΠΟΛΕΩΣ</v>
      </c>
      <c r="N46">
        <f t="shared" si="4"/>
        <v>14122</v>
      </c>
      <c r="O46" t="str">
        <f t="shared" si="7"/>
        <v>Ηλιούπολης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/>
      </c>
      <c r="I47" t="str">
        <f>LOOKUP(B47,ΠΕΡΙΦΕΡΕΙΑ!$A$2:$A$14,ΠΕΡΙΦΕΡΕΙΑ!$B$2:$B$14)</f>
        <v>Ολική</v>
      </c>
      <c r="J47">
        <f t="shared" si="5"/>
        <v>46</v>
      </c>
      <c r="K47">
        <f t="shared" si="6"/>
        <v>46</v>
      </c>
      <c r="L47" t="str">
        <f t="shared" si="2"/>
        <v>ΑΤΤΙΚΗΣ</v>
      </c>
      <c r="M47" t="str">
        <f t="shared" si="3"/>
        <v>ΑΤΤΙΚΗΣ - ΗΡΑΚΛΕΙΟΥ</v>
      </c>
      <c r="N47">
        <f t="shared" si="4"/>
        <v>21230</v>
      </c>
      <c r="O47" t="str">
        <f t="shared" si="7"/>
        <v>Ηρακλείου Αττικής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/>
      </c>
      <c r="I48" t="str">
        <f>LOOKUP(B48,ΠΕΡΙΦΕΡΕΙΑ!$A$2:$A$14,ΠΕΡΙΦΕΡΕΙΑ!$B$2:$B$14)</f>
        <v>Ολική</v>
      </c>
      <c r="J48">
        <f t="shared" si="5"/>
        <v>47</v>
      </c>
      <c r="K48">
        <f t="shared" si="6"/>
        <v>47</v>
      </c>
      <c r="L48" t="str">
        <f t="shared" si="2"/>
        <v>ΑΤΤΙΚΗΣ</v>
      </c>
      <c r="M48" t="str">
        <f t="shared" si="3"/>
        <v>ΑΤΤΙΚΗΣ - ΙΛΙΟΥ</v>
      </c>
      <c r="N48">
        <f t="shared" si="4"/>
        <v>14154</v>
      </c>
      <c r="O48" t="str">
        <f t="shared" si="7"/>
        <v>Ιλίου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/>
      </c>
      <c r="I49" t="str">
        <f>LOOKUP(B49,ΠΕΡΙΦΕΡΕΙΑ!$A$2:$A$14,ΠΕΡΙΦΕΡΕΙΑ!$B$2:$B$14)</f>
        <v>Ολική</v>
      </c>
      <c r="J49">
        <f t="shared" si="5"/>
        <v>48</v>
      </c>
      <c r="K49">
        <f t="shared" si="6"/>
        <v>48</v>
      </c>
      <c r="L49" t="str">
        <f t="shared" si="2"/>
        <v>ΑΤΤΙΚΗΣ</v>
      </c>
      <c r="M49" t="str">
        <f t="shared" si="3"/>
        <v>ΑΤΤΙΚΗΣ - ΚΑΙΣΑΡΙΑΝΗΣ</v>
      </c>
      <c r="N49">
        <f t="shared" si="4"/>
        <v>14176</v>
      </c>
      <c r="O49" t="str">
        <f t="shared" si="7"/>
        <v>Καισαριανής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/>
      </c>
      <c r="I50" t="str">
        <f>LOOKUP(B50,ΠΕΡΙΦΕΡΕΙΑ!$A$2:$A$14,ΠΕΡΙΦΕΡΕΙΑ!$B$2:$B$14)</f>
        <v>Ολική</v>
      </c>
      <c r="J50">
        <f t="shared" si="5"/>
        <v>49</v>
      </c>
      <c r="K50">
        <f t="shared" si="6"/>
        <v>49</v>
      </c>
      <c r="L50" t="str">
        <f t="shared" si="2"/>
        <v>ΑΤΤΙΚΗΣ</v>
      </c>
      <c r="M50" t="str">
        <f t="shared" si="3"/>
        <v>ΑΤΤΙΚΗΣ - ΚΑΛΛΙΘΕΑΣ</v>
      </c>
      <c r="N50">
        <f t="shared" si="4"/>
        <v>14186</v>
      </c>
      <c r="O50" t="str">
        <f t="shared" si="7"/>
        <v>Καλλιθέας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/>
      </c>
      <c r="I51" t="str">
        <f>LOOKUP(B51,ΠΕΡΙΦΕΡΕΙΑ!$A$2:$A$14,ΠΕΡΙΦΕΡΕΙΑ!$B$2:$B$14)</f>
        <v>Ολική</v>
      </c>
      <c r="J51">
        <f t="shared" si="5"/>
        <v>50</v>
      </c>
      <c r="K51">
        <f t="shared" si="6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>
        <f t="shared" si="4"/>
        <v>14208</v>
      </c>
      <c r="O51" t="str">
        <f t="shared" si="7"/>
        <v>Κερατσινίου - Δραπετσώνας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/>
      </c>
      <c r="I52" t="str">
        <f>LOOKUP(B52,ΠΕΡΙΦΕΡΕΙΑ!$A$2:$A$14,ΠΕΡΙΦΕΡΕΙΑ!$B$2:$B$14)</f>
        <v>Ολική</v>
      </c>
      <c r="J52">
        <f t="shared" si="5"/>
        <v>51</v>
      </c>
      <c r="K52">
        <f t="shared" si="6"/>
        <v>51</v>
      </c>
      <c r="L52" t="str">
        <f t="shared" si="2"/>
        <v>ΑΤΤΙΚΗΣ</v>
      </c>
      <c r="M52" t="str">
        <f t="shared" si="3"/>
        <v>ΑΤΤΙΚΗΣ - ΚΗΦΙΣΙΑΣ</v>
      </c>
      <c r="N52">
        <f t="shared" si="4"/>
        <v>14212</v>
      </c>
      <c r="O52" t="str">
        <f t="shared" si="7"/>
        <v>Κηφισιάς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/>
      </c>
      <c r="I53" t="str">
        <f>LOOKUP(B53,ΠΕΡΙΦΕΡΕΙΑ!$A$2:$A$14,ΠΕΡΙΦΕΡΕΙΑ!$B$2:$B$14)</f>
        <v>Ολική</v>
      </c>
      <c r="J53">
        <f t="shared" si="5"/>
        <v>52</v>
      </c>
      <c r="K53">
        <f t="shared" si="6"/>
        <v>52</v>
      </c>
      <c r="L53" t="str">
        <f t="shared" si="2"/>
        <v>ΑΤΤΙΚΗΣ</v>
      </c>
      <c r="M53" t="str">
        <f t="shared" si="3"/>
        <v>ΑΤΤΙΚΗΣ - ΚΟΡΥΔΑΛΛΟΥ</v>
      </c>
      <c r="N53">
        <f t="shared" si="4"/>
        <v>14230</v>
      </c>
      <c r="O53" t="str">
        <f t="shared" si="7"/>
        <v>Κορυδαλλού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/>
      </c>
      <c r="I54" t="str">
        <f>LOOKUP(B54,ΠΕΡΙΦΕΡΕΙΑ!$A$2:$A$14,ΠΕΡΙΦΕΡΕΙΑ!$B$2:$B$14)</f>
        <v>Ολική</v>
      </c>
      <c r="J54">
        <f t="shared" si="5"/>
        <v>53</v>
      </c>
      <c r="K54">
        <f t="shared" si="6"/>
        <v>53</v>
      </c>
      <c r="L54" t="str">
        <f t="shared" si="2"/>
        <v>ΑΤΤΙΚΗΣ</v>
      </c>
      <c r="M54" t="str">
        <f t="shared" si="3"/>
        <v>ΑΤΤΙΚΗΣ - ΚΡΩΠΙΑΣ</v>
      </c>
      <c r="N54">
        <f t="shared" si="4"/>
        <v>14232</v>
      </c>
      <c r="O54" t="str">
        <f t="shared" si="7"/>
        <v>Κρωπίας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Ολική</v>
      </c>
      <c r="J55">
        <f t="shared" si="5"/>
        <v>54</v>
      </c>
      <c r="K55">
        <f t="shared" si="6"/>
        <v>54</v>
      </c>
      <c r="L55" t="str">
        <f t="shared" si="2"/>
        <v>ΑΤΤΙΚΗΣ</v>
      </c>
      <c r="M55" t="str">
        <f t="shared" si="3"/>
        <v>ΑΤΤΙΚΗΣ - ΚΥΘΗΡΩΝ</v>
      </c>
      <c r="N55">
        <f t="shared" si="4"/>
        <v>14234</v>
      </c>
      <c r="O55" t="str">
        <f t="shared" si="7"/>
        <v>Κυθήρων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/>
      </c>
      <c r="I56" t="str">
        <f>LOOKUP(B56,ΠΕΡΙΦΕΡΕΙΑ!$A$2:$A$14,ΠΕΡΙΦΕΡΕΙΑ!$B$2:$B$14)</f>
        <v>Ολική</v>
      </c>
      <c r="J56">
        <f t="shared" si="5"/>
        <v>55</v>
      </c>
      <c r="K56">
        <f t="shared" si="6"/>
        <v>55</v>
      </c>
      <c r="L56" t="str">
        <f t="shared" si="2"/>
        <v>ΑΤΤΙΚΗΣ</v>
      </c>
      <c r="M56" t="str">
        <f t="shared" si="3"/>
        <v>ΑΤΤΙΚΗΣ - ΛΑΥΡΕΩΤΙΚΗΣ</v>
      </c>
      <c r="N56">
        <f t="shared" si="4"/>
        <v>14252</v>
      </c>
      <c r="O56" t="str">
        <f t="shared" si="7"/>
        <v>Λαυρεωτικής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/>
      </c>
      <c r="I57" t="str">
        <f>LOOKUP(B57,ΠΕΡΙΦΕΡΕΙΑ!$A$2:$A$14,ΠΕΡΙΦΕΡΕΙΑ!$B$2:$B$14)</f>
        <v>Ολική</v>
      </c>
      <c r="J57">
        <f t="shared" si="5"/>
        <v>56</v>
      </c>
      <c r="K57">
        <f t="shared" si="6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>
        <f t="shared" si="4"/>
        <v>14264</v>
      </c>
      <c r="O57" t="str">
        <f t="shared" si="7"/>
        <v>Λυκόβρυσης - Πεύκης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/>
      </c>
      <c r="I58" t="str">
        <f>LOOKUP(B58,ΠΕΡΙΦΕΡΕΙΑ!$A$2:$A$14,ΠΕΡΙΦΕΡΕΙΑ!$B$2:$B$14)</f>
        <v>Ολική</v>
      </c>
      <c r="J58">
        <f t="shared" si="5"/>
        <v>57</v>
      </c>
      <c r="K58">
        <f t="shared" si="6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>
        <f t="shared" si="4"/>
        <v>14266</v>
      </c>
      <c r="O58" t="str">
        <f t="shared" si="7"/>
        <v>Μάνδρας - Ειδυλλίας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/>
      </c>
      <c r="I59" t="str">
        <f>LOOKUP(B59,ΠΕΡΙΦΕΡΕΙΑ!$A$2:$A$14,ΠΕΡΙΦΕΡΕΙΑ!$B$2:$B$14)</f>
        <v>Ολική</v>
      </c>
      <c r="J59">
        <f t="shared" si="5"/>
        <v>58</v>
      </c>
      <c r="K59">
        <f t="shared" si="6"/>
        <v>58</v>
      </c>
      <c r="L59" t="str">
        <f t="shared" si="2"/>
        <v>ΑΤΤΙΚΗΣ</v>
      </c>
      <c r="M59" t="str">
        <f t="shared" si="3"/>
        <v>ΑΤΤΙΚΗΣ - ΜΑΡΑΘΩΝΟΣ</v>
      </c>
      <c r="N59">
        <f t="shared" si="4"/>
        <v>14280</v>
      </c>
      <c r="O59" t="str">
        <f t="shared" si="7"/>
        <v>Μαραθώνος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/>
      </c>
      <c r="I60" t="str">
        <f>LOOKUP(B60,ΠΕΡΙΦΕΡΕΙΑ!$A$2:$A$14,ΠΕΡΙΦΕΡΕΙΑ!$B$2:$B$14)</f>
        <v>Ολική</v>
      </c>
      <c r="J60">
        <f t="shared" si="5"/>
        <v>59</v>
      </c>
      <c r="K60">
        <f t="shared" si="6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>
        <f t="shared" si="4"/>
        <v>14282</v>
      </c>
      <c r="O60" t="str">
        <f t="shared" si="7"/>
        <v>Μαρκοπούλου Μεσογαίας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/>
      </c>
      <c r="I61" t="str">
        <f>LOOKUP(B61,ΠΕΡΙΦΕΡΕΙΑ!$A$2:$A$14,ΠΕΡΙΦΕΡΕΙΑ!$B$2:$B$14)</f>
        <v>Ολική</v>
      </c>
      <c r="J61">
        <f t="shared" si="5"/>
        <v>60</v>
      </c>
      <c r="K61">
        <f t="shared" si="6"/>
        <v>60</v>
      </c>
      <c r="L61" t="str">
        <f t="shared" si="2"/>
        <v>ΑΤΤΙΚΗΣ</v>
      </c>
      <c r="M61" t="str">
        <f t="shared" si="3"/>
        <v>ΑΤΤΙΚΗΣ - ΜΕΓΑΡΕΩΝ</v>
      </c>
      <c r="N61">
        <f t="shared" si="4"/>
        <v>14292</v>
      </c>
      <c r="O61" t="str">
        <f t="shared" si="7"/>
        <v>Μεγαρέων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/>
      </c>
      <c r="I62" t="str">
        <f>LOOKUP(B62,ΠΕΡΙΦΕΡΕΙΑ!$A$2:$A$14,ΠΕΡΙΦΕΡΕΙΑ!$B$2:$B$14)</f>
        <v>Ολική</v>
      </c>
      <c r="J62">
        <f t="shared" si="5"/>
        <v>61</v>
      </c>
      <c r="K62">
        <f t="shared" si="6"/>
        <v>61</v>
      </c>
      <c r="L62" t="str">
        <f t="shared" si="2"/>
        <v>ΑΤΤΙΚΗΣ</v>
      </c>
      <c r="M62" t="str">
        <f t="shared" si="3"/>
        <v>ΑΤΤΙΚΗΣ - ΜΕΤΑΜΟΡΦΩΣΕΩΣ</v>
      </c>
      <c r="N62">
        <f t="shared" si="4"/>
        <v>14296</v>
      </c>
      <c r="O62" t="str">
        <f t="shared" si="7"/>
        <v>Μεταμορφώσεως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/>
      </c>
      <c r="I63" t="str">
        <f>LOOKUP(B63,ΠΕΡΙΦΕΡΕΙΑ!$A$2:$A$14,ΠΕΡΙΦΕΡΕΙΑ!$B$2:$B$14)</f>
        <v>Ολική</v>
      </c>
      <c r="J63">
        <f t="shared" si="5"/>
        <v>62</v>
      </c>
      <c r="K63">
        <f t="shared" si="6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>
        <f t="shared" si="4"/>
        <v>14304</v>
      </c>
      <c r="O63" t="str">
        <f t="shared" si="7"/>
        <v>Μοσχάτου - Ταύρου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/>
      </c>
      <c r="I64" t="str">
        <f>LOOKUP(B64,ΠΕΡΙΦΕΡΕΙΑ!$A$2:$A$14,ΠΕΡΙΦΕΡΕΙΑ!$B$2:$B$14)</f>
        <v>Ολική</v>
      </c>
      <c r="J64">
        <f t="shared" si="5"/>
        <v>63</v>
      </c>
      <c r="K64">
        <f t="shared" si="6"/>
        <v>63</v>
      </c>
      <c r="L64" t="str">
        <f t="shared" si="2"/>
        <v>ΑΤΤΙΚΗΣ</v>
      </c>
      <c r="M64" t="str">
        <f t="shared" si="3"/>
        <v>ΑΤΤΙΚΗΣ - ΝΕΑΣ ΙΩΝΙΑΣ</v>
      </c>
      <c r="N64">
        <f t="shared" si="4"/>
        <v>14320</v>
      </c>
      <c r="O64" t="str">
        <f t="shared" si="7"/>
        <v>Νέας Ιωνίας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/>
      </c>
      <c r="I65" t="str">
        <f>LOOKUP(B65,ΠΕΡΙΦΕΡΕΙΑ!$A$2:$A$14,ΠΕΡΙΦΕΡΕΙΑ!$B$2:$B$14)</f>
        <v>Ολική</v>
      </c>
      <c r="J65">
        <f t="shared" si="5"/>
        <v>64</v>
      </c>
      <c r="K65">
        <f t="shared" si="6"/>
        <v>64</v>
      </c>
      <c r="L65" t="str">
        <f t="shared" si="2"/>
        <v>ΑΤΤΙΚΗΣ</v>
      </c>
      <c r="M65" t="str">
        <f t="shared" si="3"/>
        <v>ΑΤΤΙΚΗΣ - ΝΕΑΣ ΣΜΥΡΝΗΣ</v>
      </c>
      <c r="N65">
        <f t="shared" si="4"/>
        <v>14324</v>
      </c>
      <c r="O65" t="str">
        <f t="shared" si="7"/>
        <v>Νέας Σμύρνης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>
        <f t="shared" si="6"/>
        <v>65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ΝΙΚΑΙΑΣ – ΑΓΙΟΥ ΙΩΑΝΝΗ ΡΕΝΤΗ</v>
      </c>
      <c r="N66">
        <f t="shared" si="4"/>
        <v>14328</v>
      </c>
      <c r="O66" t="str">
        <f t="shared" si="7"/>
        <v>Νίκαιας - Αγίου Ι. Ρέντη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/>
      </c>
      <c r="I67" t="str">
        <f>LOOKUP(B67,ΠΕΡΙΦΕΡΕΙΑ!$A$2:$A$14,ΠΕΡΙΦΕΡΕΙΑ!$B$2:$B$14)</f>
        <v>Ολική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66</v>
      </c>
      <c r="L67" t="str">
        <f t="shared" si="10"/>
        <v>ΑΤΤΙΚΗΣ</v>
      </c>
      <c r="M67" t="str">
        <f t="shared" si="11"/>
        <v>ΑΤΤΙΚΗΣ - ΠΑΙΑΝΙΑΣ</v>
      </c>
      <c r="N67">
        <f t="shared" ref="N67:N130" si="14">IF(ISNUMBER(K67),LOOKUP(K67,A:A,G:G),"")</f>
        <v>14386</v>
      </c>
      <c r="O67" t="str">
        <f t="shared" ref="O67:O130" si="15">IF(ISNUMBER(K67),LOOKUP(K67,A:A,F:F),"")</f>
        <v>Παιανίας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/>
      </c>
      <c r="I68" t="str">
        <f>LOOKUP(B68,ΠΕΡΙΦΕΡΕΙΑ!$A$2:$A$14,ΠΕΡΙΦΕΡΕΙΑ!$B$2:$B$14)</f>
        <v>Ολική</v>
      </c>
      <c r="J68">
        <f t="shared" si="12"/>
        <v>67</v>
      </c>
      <c r="K68">
        <f t="shared" si="13"/>
        <v>67</v>
      </c>
      <c r="L68" t="str">
        <f t="shared" si="10"/>
        <v>ΑΤΤΙΚΗΣ</v>
      </c>
      <c r="M68" t="str">
        <f t="shared" si="11"/>
        <v>ΑΤΤΙΚΗΣ - ΠΑΛΑΙΟΥ ΦΑΛΗΡΟΥ</v>
      </c>
      <c r="N68">
        <f t="shared" si="14"/>
        <v>14390</v>
      </c>
      <c r="O68" t="str">
        <f t="shared" si="15"/>
        <v>Παλαιού Φαλήρου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/>
      </c>
      <c r="I69" t="str">
        <f>LOOKUP(B69,ΠΕΡΙΦΕΡΕΙΑ!$A$2:$A$14,ΠΕΡΙΦΕΡΕΙΑ!$B$2:$B$14)</f>
        <v>Ολική</v>
      </c>
      <c r="J69">
        <f t="shared" si="12"/>
        <v>68</v>
      </c>
      <c r="K69">
        <f t="shared" si="13"/>
        <v>68</v>
      </c>
      <c r="L69" t="str">
        <f t="shared" si="10"/>
        <v>ΑΤΤΙΚΗΣ</v>
      </c>
      <c r="M69" t="str">
        <f t="shared" si="11"/>
        <v>ΑΤΤΙΚΗΣ - ΠΑΛΛΗΝΗΣ</v>
      </c>
      <c r="N69">
        <f t="shared" si="14"/>
        <v>14394</v>
      </c>
      <c r="O69" t="str">
        <f t="shared" si="15"/>
        <v>Παλλήνης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/>
      </c>
      <c r="I70" t="str">
        <f>LOOKUP(B70,ΠΕΡΙΦΕΡΕΙΑ!$A$2:$A$14,ΠΕΡΙΦΕΡΕΙΑ!$B$2:$B$14)</f>
        <v>Ολική</v>
      </c>
      <c r="J70">
        <f t="shared" si="12"/>
        <v>69</v>
      </c>
      <c r="K70">
        <f t="shared" si="13"/>
        <v>69</v>
      </c>
      <c r="L70" t="str">
        <f t="shared" si="10"/>
        <v>ΑΤΤΙΚΗΣ</v>
      </c>
      <c r="M70" t="str">
        <f t="shared" si="11"/>
        <v>ΑΤΤΙΚΗΣ - ΠΑΠΑΓΟΥ – ΧΟΛΑΡΓΟΥ</v>
      </c>
      <c r="N70">
        <f t="shared" si="14"/>
        <v>14398</v>
      </c>
      <c r="O70" t="str">
        <f t="shared" si="15"/>
        <v>Παπάγου - Χολαργού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/>
      </c>
      <c r="I71" t="str">
        <f>LOOKUP(B71,ΠΕΡΙΦΕΡΕΙΑ!$A$2:$A$14,ΠΕΡΙΦΕΡΕΙΑ!$B$2:$B$14)</f>
        <v>Ολική</v>
      </c>
      <c r="J71">
        <f t="shared" si="12"/>
        <v>70</v>
      </c>
      <c r="K71">
        <f t="shared" si="13"/>
        <v>70</v>
      </c>
      <c r="L71" t="str">
        <f t="shared" si="10"/>
        <v>ΑΤΤΙΚΗΣ</v>
      </c>
      <c r="M71" t="str">
        <f t="shared" si="11"/>
        <v>ΑΤΤΙΚΗΣ - ΠΕΙΡΑΙΩΣ</v>
      </c>
      <c r="N71">
        <f t="shared" si="14"/>
        <v>14404</v>
      </c>
      <c r="O71" t="str">
        <f t="shared" si="15"/>
        <v>Πειραιώς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/>
      </c>
      <c r="I72" t="str">
        <f>LOOKUP(B72,ΠΕΡΙΦΕΡΕΙΑ!$A$2:$A$14,ΠΕΡΙΦΕΡΕΙΑ!$B$2:$B$14)</f>
        <v>Ολική</v>
      </c>
      <c r="J72">
        <f t="shared" si="12"/>
        <v>71</v>
      </c>
      <c r="K72">
        <f t="shared" si="13"/>
        <v>71</v>
      </c>
      <c r="L72" t="str">
        <f t="shared" si="10"/>
        <v>ΑΤΤΙΚΗΣ</v>
      </c>
      <c r="M72" t="str">
        <f t="shared" si="11"/>
        <v>ΑΤΤΙΚΗΣ - ΠΕΝΤΕΛΗΣ</v>
      </c>
      <c r="N72">
        <f t="shared" si="14"/>
        <v>14406</v>
      </c>
      <c r="O72" t="str">
        <f t="shared" si="15"/>
        <v>Πεντέλης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/>
      </c>
      <c r="I73" t="str">
        <f>LOOKUP(B73,ΠΕΡΙΦΕΡΕΙΑ!$A$2:$A$14,ΠΕΡΙΦΕΡΕΙΑ!$B$2:$B$14)</f>
        <v>Ολική</v>
      </c>
      <c r="J73">
        <f t="shared" si="12"/>
        <v>72</v>
      </c>
      <c r="K73">
        <f t="shared" si="13"/>
        <v>72</v>
      </c>
      <c r="L73" t="str">
        <f t="shared" si="10"/>
        <v>ΑΤΤΙΚΗΣ</v>
      </c>
      <c r="M73" t="str">
        <f t="shared" si="11"/>
        <v>ΑΤΤΙΚΗΣ - ΠΕΡΑΜΑΤΟΣ</v>
      </c>
      <c r="N73">
        <f t="shared" si="14"/>
        <v>14408</v>
      </c>
      <c r="O73" t="str">
        <f t="shared" si="15"/>
        <v>Περάματος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/>
      </c>
      <c r="I74" t="str">
        <f>LOOKUP(B74,ΠΕΡΙΦΕΡΕΙΑ!$A$2:$A$14,ΠΕΡΙΦΕΡΕΙΑ!$B$2:$B$14)</f>
        <v>Ολική</v>
      </c>
      <c r="J74">
        <f t="shared" si="12"/>
        <v>73</v>
      </c>
      <c r="K74">
        <f t="shared" si="13"/>
        <v>73</v>
      </c>
      <c r="L74" t="str">
        <f t="shared" si="10"/>
        <v>ΑΤΤΙΚΗΣ</v>
      </c>
      <c r="M74" t="str">
        <f t="shared" si="11"/>
        <v>ΑΤΤΙΚΗΣ - ΠΕΡΙΣΤΕΡΙΟΥ</v>
      </c>
      <c r="N74">
        <f t="shared" si="14"/>
        <v>14410</v>
      </c>
      <c r="O74" t="str">
        <f t="shared" si="15"/>
        <v>Περιστερίου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/>
      </c>
      <c r="I75" t="str">
        <f>LOOKUP(B75,ΠΕΡΙΦΕΡΕΙΑ!$A$2:$A$14,ΠΕΡΙΦΕΡΕΙΑ!$B$2:$B$14)</f>
        <v>Ολική</v>
      </c>
      <c r="J75">
        <f t="shared" si="12"/>
        <v>74</v>
      </c>
      <c r="K75">
        <f t="shared" si="13"/>
        <v>74</v>
      </c>
      <c r="L75" t="str">
        <f t="shared" si="10"/>
        <v>ΑΤΤΙΚΗΣ</v>
      </c>
      <c r="M75" t="str">
        <f t="shared" si="11"/>
        <v>ΑΤΤΙΚΗΣ - ΠΕΤΡΟΥΠΟΛΕΩΣ</v>
      </c>
      <c r="N75">
        <f t="shared" si="14"/>
        <v>14412</v>
      </c>
      <c r="O75" t="str">
        <f t="shared" si="15"/>
        <v>Πετρούπολης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Ολική</v>
      </c>
      <c r="J76">
        <f t="shared" si="12"/>
        <v>75</v>
      </c>
      <c r="K76">
        <f t="shared" si="13"/>
        <v>75</v>
      </c>
      <c r="L76" t="str">
        <f t="shared" si="10"/>
        <v>ΑΤΤΙΚΗΣ</v>
      </c>
      <c r="M76" t="str">
        <f t="shared" si="11"/>
        <v>ΑΤΤΙΚΗΣ - ΠΟΡΟΥ</v>
      </c>
      <c r="N76">
        <f t="shared" si="14"/>
        <v>14372</v>
      </c>
      <c r="O76" t="str">
        <f t="shared" si="15"/>
        <v>Πόρου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/>
      </c>
      <c r="I77" t="str">
        <f>LOOKUP(B77,ΠΕΡΙΦΕΡΕΙΑ!$A$2:$A$14,ΠΕΡΙΦΕΡΕΙΑ!$B$2:$B$14)</f>
        <v>Ολική</v>
      </c>
      <c r="J77">
        <f t="shared" si="12"/>
        <v>76</v>
      </c>
      <c r="K77">
        <f t="shared" si="13"/>
        <v>76</v>
      </c>
      <c r="L77" t="str">
        <f t="shared" si="10"/>
        <v>ΑΤΤΙΚΗΣ</v>
      </c>
      <c r="M77" t="str">
        <f t="shared" si="11"/>
        <v>ΑΤΤΙΚΗΣ - ΡΑΦΗΝΑΣ – ΠΙΚΕΡΜΙΟΥ</v>
      </c>
      <c r="N77">
        <f t="shared" si="14"/>
        <v>14434</v>
      </c>
      <c r="O77" t="str">
        <f t="shared" si="15"/>
        <v>Ραφήνας - Πικερμίου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/>
      </c>
      <c r="I78" t="str">
        <f>LOOKUP(B78,ΠΕΡΙΦΕΡΕΙΑ!$A$2:$A$14,ΠΕΡΙΦΕΡΕΙΑ!$B$2:$B$14)</f>
        <v>Ολική</v>
      </c>
      <c r="J78">
        <f t="shared" si="12"/>
        <v>77</v>
      </c>
      <c r="K78">
        <f t="shared" si="13"/>
        <v>77</v>
      </c>
      <c r="L78" t="str">
        <f t="shared" si="10"/>
        <v>ΑΤΤΙΚΗΣ</v>
      </c>
      <c r="M78" t="str">
        <f t="shared" si="11"/>
        <v>ΑΤΤΙΚΗΣ - ΣΑΛΑΜΙΝΟΣ</v>
      </c>
      <c r="N78">
        <f t="shared" si="14"/>
        <v>14446</v>
      </c>
      <c r="O78" t="str">
        <f t="shared" si="15"/>
        <v>Σαλαμίνας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/>
      </c>
      <c r="I79" t="str">
        <f>LOOKUP(B79,ΠΕΡΙΦΕΡΕΙΑ!$A$2:$A$14,ΠΕΡΙΦΕΡΕΙΑ!$B$2:$B$14)</f>
        <v>Ολική</v>
      </c>
      <c r="J79">
        <f t="shared" si="12"/>
        <v>78</v>
      </c>
      <c r="K79">
        <f t="shared" si="13"/>
        <v>78</v>
      </c>
      <c r="L79" t="str">
        <f t="shared" si="10"/>
        <v>ΑΤΤΙΚΗΣ</v>
      </c>
      <c r="M79" t="str">
        <f t="shared" si="11"/>
        <v>ΑΤΤΙΚΗΣ - ΣΑΡΩΝΙΚΟΥ</v>
      </c>
      <c r="N79">
        <f t="shared" si="14"/>
        <v>14450</v>
      </c>
      <c r="O79" t="str">
        <f t="shared" si="15"/>
        <v>Σαρωνικού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/>
      </c>
      <c r="I80" t="str">
        <f>LOOKUP(B80,ΠΕΡΙΦΕΡΕΙΑ!$A$2:$A$14,ΠΕΡΙΦΕΡΕΙΑ!$B$2:$B$14)</f>
        <v>Ολική</v>
      </c>
      <c r="J80">
        <f t="shared" si="12"/>
        <v>79</v>
      </c>
      <c r="K80">
        <f t="shared" si="13"/>
        <v>79</v>
      </c>
      <c r="L80" t="str">
        <f t="shared" si="10"/>
        <v>ΑΤΤΙΚΗΣ</v>
      </c>
      <c r="M80" t="str">
        <f t="shared" si="11"/>
        <v>ΑΤΤΙΚΗΣ - ΣΠΑΤΩΝ – ΑΡΤΕΜΙΔΟΣ</v>
      </c>
      <c r="N80">
        <f t="shared" si="14"/>
        <v>14484</v>
      </c>
      <c r="O80" t="str">
        <f t="shared" si="15"/>
        <v>Σπάτων - Αρτέμιδος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Ολική</v>
      </c>
      <c r="J81">
        <f t="shared" si="12"/>
        <v>80</v>
      </c>
      <c r="K81">
        <f t="shared" si="13"/>
        <v>80</v>
      </c>
      <c r="L81" t="str">
        <f t="shared" si="10"/>
        <v>ΑΤΤΙΚΗΣ</v>
      </c>
      <c r="M81" t="str">
        <f t="shared" si="11"/>
        <v>ΑΤΤΙΚΗΣ - ΣΠΕΤΣΩΝ</v>
      </c>
      <c r="N81">
        <f t="shared" si="14"/>
        <v>14486</v>
      </c>
      <c r="O81" t="str">
        <f t="shared" si="15"/>
        <v>Σπετσών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/>
      </c>
      <c r="I82" t="str">
        <f>LOOKUP(B82,ΠΕΡΙΦΕΡΕΙΑ!$A$2:$A$14,ΠΕΡΙΦΕΡΕΙΑ!$B$2:$B$14)</f>
        <v>Ολική</v>
      </c>
      <c r="J82">
        <f t="shared" si="12"/>
        <v>81</v>
      </c>
      <c r="K82">
        <f t="shared" si="13"/>
        <v>81</v>
      </c>
      <c r="L82" t="str">
        <f t="shared" si="10"/>
        <v>ΑΤΤΙΚΗΣ</v>
      </c>
      <c r="M82" t="str">
        <f t="shared" si="11"/>
        <v>ΑΤΤΙΚΗΣ - ΤΡΟΙΖΗΝΙΑΣ</v>
      </c>
      <c r="N82">
        <f t="shared" si="14"/>
        <v>14508</v>
      </c>
      <c r="O82" t="str">
        <f t="shared" si="15"/>
        <v>Τροιζηνίας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/>
      </c>
      <c r="I83" t="str">
        <f>LOOKUP(B83,ΠΕΡΙΦΕΡΕΙΑ!$A$2:$A$14,ΠΕΡΙΦΕΡΕΙΑ!$B$2:$B$14)</f>
        <v>Ολική</v>
      </c>
      <c r="J83">
        <f t="shared" si="12"/>
        <v>82</v>
      </c>
      <c r="K83">
        <f t="shared" si="13"/>
        <v>82</v>
      </c>
      <c r="L83" t="str">
        <f t="shared" si="10"/>
        <v>ΑΤΤΙΚΗΣ</v>
      </c>
      <c r="M83" t="str">
        <f t="shared" si="11"/>
        <v>ΑΤΤΙΚΗΣ - ΥΔΡΑΣ</v>
      </c>
      <c r="N83">
        <f t="shared" si="14"/>
        <v>13916</v>
      </c>
      <c r="O83" t="str">
        <f t="shared" si="15"/>
        <v>Ύδρας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/>
      </c>
      <c r="I84" t="str">
        <f>LOOKUP(B84,ΠΕΡΙΦΕΡΕΙΑ!$A$2:$A$14,ΠΕΡΙΦΕΡΕΙΑ!$B$2:$B$14)</f>
        <v>Ολική</v>
      </c>
      <c r="J84">
        <f t="shared" si="12"/>
        <v>83</v>
      </c>
      <c r="K84">
        <f t="shared" si="13"/>
        <v>83</v>
      </c>
      <c r="L84" t="str">
        <f t="shared" si="10"/>
        <v>ΑΤΤΙΚΗΣ</v>
      </c>
      <c r="M84" t="str">
        <f t="shared" si="11"/>
        <v>ΑΤΤΙΚΗΣ - ΦΙΛΑΔΕΛΦΕΙΑΣ – ΧΑΛΚΗΔΟΝΟΣ</v>
      </c>
      <c r="N84">
        <f t="shared" si="14"/>
        <v>14518</v>
      </c>
      <c r="O84" t="str">
        <f t="shared" si="15"/>
        <v>Φιλαδελφείας - Χαλκηδόνος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/>
      </c>
      <c r="I85" t="str">
        <f>LOOKUP(B85,ΠΕΡΙΦΕΡΕΙΑ!$A$2:$A$14,ΠΕΡΙΦΕΡΕΙΑ!$B$2:$B$14)</f>
        <v>Ολική</v>
      </c>
      <c r="J85">
        <f t="shared" si="12"/>
        <v>84</v>
      </c>
      <c r="K85">
        <f t="shared" si="13"/>
        <v>84</v>
      </c>
      <c r="L85" t="str">
        <f t="shared" si="10"/>
        <v>ΑΤΤΙΚΗΣ</v>
      </c>
      <c r="M85" t="str">
        <f t="shared" si="11"/>
        <v>ΑΤΤΙΚΗΣ - ΦΙΛΟΘΕΗΣ – ΨΥΧΙΚΟΥ</v>
      </c>
      <c r="N85">
        <f t="shared" si="14"/>
        <v>14522</v>
      </c>
      <c r="O85" t="str">
        <f t="shared" si="15"/>
        <v>Φιλοθέης - Ψυχικού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/>
      </c>
      <c r="I86" t="str">
        <f>LOOKUP(B86,ΠΕΡΙΦΕΡΕΙΑ!$A$2:$A$14,ΠΕΡΙΦΕΡΕΙΑ!$B$2:$B$14)</f>
        <v>Ολική</v>
      </c>
      <c r="J86">
        <f t="shared" si="12"/>
        <v>85</v>
      </c>
      <c r="K86">
        <f t="shared" si="13"/>
        <v>85</v>
      </c>
      <c r="L86" t="str">
        <f t="shared" si="10"/>
        <v>ΑΤΤΙΚΗΣ</v>
      </c>
      <c r="M86" t="str">
        <f t="shared" si="11"/>
        <v>ΑΤΤΙΚΗΣ - ΦΥΛΗΣ</v>
      </c>
      <c r="N86">
        <f t="shared" si="14"/>
        <v>14530</v>
      </c>
      <c r="O86" t="str">
        <f t="shared" si="15"/>
        <v>Φυλής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/>
      </c>
      <c r="I87" t="str">
        <f>LOOKUP(B87,ΠΕΡΙΦΕΡΕΙΑ!$A$2:$A$14,ΠΕΡΙΦΕΡΕΙΑ!$B$2:$B$14)</f>
        <v>Ολική</v>
      </c>
      <c r="J87">
        <f t="shared" si="12"/>
        <v>86</v>
      </c>
      <c r="K87">
        <f t="shared" si="13"/>
        <v>86</v>
      </c>
      <c r="L87" t="str">
        <f t="shared" si="10"/>
        <v>ΑΤΤΙΚΗΣ</v>
      </c>
      <c r="M87" t="str">
        <f t="shared" si="11"/>
        <v>ΑΤΤΙΚΗΣ - ΧΑΪΔΑΡΙΟΥ</v>
      </c>
      <c r="N87">
        <f t="shared" si="14"/>
        <v>14544</v>
      </c>
      <c r="O87" t="str">
        <f t="shared" si="15"/>
        <v>Χαϊδαρίου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/>
      </c>
      <c r="I88" t="str">
        <f>LOOKUP(B88,ΠΕΡΙΦΕΡΕΙΑ!$A$2:$A$14,ΠΕΡΙΦΕΡΕΙΑ!$B$2:$B$14)</f>
        <v>Ολική</v>
      </c>
      <c r="J88">
        <f t="shared" si="12"/>
        <v>87</v>
      </c>
      <c r="K88">
        <f t="shared" si="13"/>
        <v>87</v>
      </c>
      <c r="L88" t="str">
        <f t="shared" si="10"/>
        <v>ΑΤΤΙΚΗΣ</v>
      </c>
      <c r="M88" t="str">
        <f t="shared" si="11"/>
        <v>ΑΤΤΙΚΗΣ - ΧΑΛΑΝΔΡΙΟΥ</v>
      </c>
      <c r="N88">
        <f t="shared" si="14"/>
        <v>14536</v>
      </c>
      <c r="O88" t="str">
        <f t="shared" si="15"/>
        <v>Χαλανδρίου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/>
      </c>
      <c r="I89" t="str">
        <f>LOOKUP(B89,ΠΕΡΙΦΕΡΕΙΑ!$A$2:$A$14,ΠΕΡΙΦΕΡΕΙΑ!$B$2:$B$14)</f>
        <v>Ολική</v>
      </c>
      <c r="J89">
        <f t="shared" si="12"/>
        <v>88</v>
      </c>
      <c r="K89">
        <f t="shared" si="13"/>
        <v>88</v>
      </c>
      <c r="L89" t="str">
        <f t="shared" si="10"/>
        <v>ΑΤΤΙΚΗΣ</v>
      </c>
      <c r="M89" t="str">
        <f t="shared" si="11"/>
        <v>ΑΤΤΙΚΗΣ - ΩΡΩΠΟΥ</v>
      </c>
      <c r="N89">
        <f t="shared" si="14"/>
        <v>14552</v>
      </c>
      <c r="O89" t="str">
        <f t="shared" si="15"/>
        <v>Ωρωπού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Ολική</v>
      </c>
      <c r="J90">
        <f t="shared" si="12"/>
        <v>89</v>
      </c>
      <c r="K90">
        <f t="shared" si="13"/>
        <v>89</v>
      </c>
      <c r="L90" t="str">
        <f t="shared" si="10"/>
        <v>ΒΟΡΕΙΟΥ ΑΙΓΑΙΟΥ</v>
      </c>
      <c r="M90" t="str">
        <f t="shared" si="11"/>
        <v>ΒΟΡΕΙΟΥ ΑΙΓΑΙΟΥ - ΑΓΙΟΥ ΕΥΣΤΡΑΤΙΟΥ</v>
      </c>
      <c r="N90">
        <f t="shared" si="14"/>
        <v>13930</v>
      </c>
      <c r="O90" t="str">
        <f t="shared" si="15"/>
        <v>Αγίου Ευστρατίου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/>
      </c>
      <c r="I91" t="str">
        <f>LOOKUP(B91,ΠΕΡΙΦΕΡΕΙΑ!$A$2:$A$14,ΠΕΡΙΦΕΡΕΙΑ!$B$2:$B$14)</f>
        <v>Ολική</v>
      </c>
      <c r="J91">
        <f t="shared" si="12"/>
        <v>90</v>
      </c>
      <c r="K91">
        <f t="shared" si="13"/>
        <v>90</v>
      </c>
      <c r="L91" t="str">
        <f t="shared" si="10"/>
        <v>ΒΟΡΕΙΟΥ ΑΙΓΑΙΟΥ</v>
      </c>
      <c r="M91" t="str">
        <f t="shared" si="11"/>
        <v>ΒΟΡΕΙΟΥ ΑΙΓΑΙΟΥ - ΙΚΑΡΙΑΣ</v>
      </c>
      <c r="N91">
        <f t="shared" si="14"/>
        <v>14152</v>
      </c>
      <c r="O91" t="str">
        <f t="shared" si="15"/>
        <v>Ικαρίας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/>
      </c>
      <c r="I92" t="str">
        <f>LOOKUP(B92,ΠΕΡΙΦΕΡΕΙΑ!$A$2:$A$14,ΠΕΡΙΦΕΡΕΙΑ!$B$2:$B$14)</f>
        <v>Ολική</v>
      </c>
      <c r="J92">
        <f t="shared" si="12"/>
        <v>91</v>
      </c>
      <c r="K92">
        <f t="shared" si="13"/>
        <v>91</v>
      </c>
      <c r="L92" t="str">
        <f t="shared" si="10"/>
        <v>ΒΟΡΕΙΟΥ ΑΙΓΑΙΟΥ</v>
      </c>
      <c r="M92" t="str">
        <f t="shared" si="11"/>
        <v>ΒΟΡΕΙΟΥ ΑΙΓΑΙΟΥ - ΛΕΣΒΟΥ</v>
      </c>
      <c r="N92">
        <f t="shared" si="14"/>
        <v>14240</v>
      </c>
      <c r="O92" t="str">
        <f t="shared" si="15"/>
        <v>Λέσβου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/>
      </c>
      <c r="I93" t="str">
        <f>LOOKUP(B93,ΠΕΡΙΦΕΡΕΙΑ!$A$2:$A$14,ΠΕΡΙΦΕΡΕΙΑ!$B$2:$B$14)</f>
        <v>Ολική</v>
      </c>
      <c r="J93">
        <f t="shared" si="12"/>
        <v>92</v>
      </c>
      <c r="K93">
        <f t="shared" si="13"/>
        <v>92</v>
      </c>
      <c r="L93" t="str">
        <f t="shared" si="10"/>
        <v>ΒΟΡΕΙΟΥ ΑΙΓΑΙΟΥ</v>
      </c>
      <c r="M93" t="str">
        <f t="shared" si="11"/>
        <v>ΒΟΡΕΙΟΥ ΑΙΓΑΙΟΥ - ΛΗΜΝΟΥ</v>
      </c>
      <c r="N93">
        <f t="shared" si="14"/>
        <v>14242</v>
      </c>
      <c r="O93" t="str">
        <f t="shared" si="15"/>
        <v>Λήμνου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Ολική</v>
      </c>
      <c r="J94">
        <f t="shared" si="12"/>
        <v>93</v>
      </c>
      <c r="K94">
        <f t="shared" si="13"/>
        <v>93</v>
      </c>
      <c r="L94" t="str">
        <f t="shared" si="10"/>
        <v>ΒΟΡΕΙΟΥ ΑΙΓΑΙΟΥ</v>
      </c>
      <c r="M94" t="str">
        <f t="shared" si="11"/>
        <v>ΒΟΡΕΙΟΥ ΑΙΓΑΙΟΥ - ΟΙΝΟΥΣΣΩΝ</v>
      </c>
      <c r="N94">
        <f t="shared" si="14"/>
        <v>14352</v>
      </c>
      <c r="O94" t="str">
        <f t="shared" si="15"/>
        <v>Οινουσσών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/>
      </c>
      <c r="I95" t="str">
        <f>LOOKUP(B95,ΠΕΡΙΦΕΡΕΙΑ!$A$2:$A$14,ΠΕΡΙΦΕΡΕΙΑ!$B$2:$B$14)</f>
        <v>Ολική</v>
      </c>
      <c r="J95">
        <f t="shared" si="12"/>
        <v>94</v>
      </c>
      <c r="K95">
        <f t="shared" si="13"/>
        <v>94</v>
      </c>
      <c r="L95" t="str">
        <f t="shared" si="10"/>
        <v>ΒΟΡΕΙΟΥ ΑΙΓΑΙΟΥ</v>
      </c>
      <c r="M95" t="str">
        <f t="shared" si="11"/>
        <v>ΒΟΡΕΙΟΥ ΑΙΓΑΙΟΥ - ΣΑΜΟΥ</v>
      </c>
      <c r="N95">
        <f t="shared" si="14"/>
        <v>14438</v>
      </c>
      <c r="O95" t="str">
        <f t="shared" si="15"/>
        <v>Σάμου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/>
      </c>
      <c r="I96" t="str">
        <f>LOOKUP(B96,ΠΕΡΙΦΕΡΕΙΑ!$A$2:$A$14,ΠΕΡΙΦΕΡΕΙΑ!$B$2:$B$14)</f>
        <v>Ολική</v>
      </c>
      <c r="J96">
        <f t="shared" si="12"/>
        <v>95</v>
      </c>
      <c r="K96">
        <f t="shared" si="13"/>
        <v>95</v>
      </c>
      <c r="L96" t="str">
        <f t="shared" si="10"/>
        <v>ΒΟΡΕΙΟΥ ΑΙΓΑΙΟΥ</v>
      </c>
      <c r="M96" t="str">
        <f t="shared" si="11"/>
        <v>ΒΟΡΕΙΟΥ ΑΙΓΑΙΟΥ - ΦΟΥΡΝΩΝ ΚΟΡΣΕΩΝ</v>
      </c>
      <c r="N96">
        <f t="shared" si="14"/>
        <v>14526</v>
      </c>
      <c r="O96" t="str">
        <f t="shared" si="15"/>
        <v>Φούρνων Κορσεών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/>
      </c>
      <c r="I97" t="str">
        <f>LOOKUP(B97,ΠΕΡΙΦΕΡΕΙΑ!$A$2:$A$14,ΠΕΡΙΦΕΡΕΙΑ!$B$2:$B$14)</f>
        <v>Ολική</v>
      </c>
      <c r="J97">
        <f t="shared" si="12"/>
        <v>96</v>
      </c>
      <c r="K97">
        <f t="shared" si="13"/>
        <v>96</v>
      </c>
      <c r="L97" t="str">
        <f t="shared" si="10"/>
        <v>ΒΟΡΕΙΟΥ ΑΙΓΑΙΟΥ</v>
      </c>
      <c r="M97" t="str">
        <f t="shared" si="11"/>
        <v>ΒΟΡΕΙΟΥ ΑΙΓΑΙΟΥ - ΧΙΟΥ</v>
      </c>
      <c r="N97">
        <f t="shared" si="14"/>
        <v>14534</v>
      </c>
      <c r="O97" t="str">
        <f t="shared" si="15"/>
        <v>Χίου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Ολική</v>
      </c>
      <c r="J98">
        <f t="shared" si="12"/>
        <v>97</v>
      </c>
      <c r="K98">
        <f t="shared" si="13"/>
        <v>97</v>
      </c>
      <c r="L98" t="str">
        <f t="shared" si="10"/>
        <v>ΒΟΡΕΙΟΥ ΑΙΓΑΙΟΥ</v>
      </c>
      <c r="M98" t="str">
        <f t="shared" si="11"/>
        <v>ΒΟΡΕΙΟΥ ΑΙΓΑΙΟΥ - ΨΑΡΩΝ</v>
      </c>
      <c r="N98">
        <f t="shared" si="14"/>
        <v>14548</v>
      </c>
      <c r="O98" t="str">
        <f t="shared" si="15"/>
        <v>Ψαρών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/>
      </c>
      <c r="I99" t="str">
        <f>LOOKUP(B99,ΠΕΡΙΦΕΡΕΙΑ!$A$2:$A$14,ΠΕΡΙΦΕΡΕΙΑ!$B$2:$B$14)</f>
        <v>Ολική</v>
      </c>
      <c r="J99">
        <f t="shared" si="12"/>
        <v>98</v>
      </c>
      <c r="K99">
        <f t="shared" si="13"/>
        <v>98</v>
      </c>
      <c r="L99" t="str">
        <f t="shared" si="10"/>
        <v>ΔΥΤΙΚΗΣ ΕΛΛΑΔΑΣ</v>
      </c>
      <c r="M99" t="str">
        <f t="shared" si="11"/>
        <v>ΔΥΤΙΚΗΣ ΕΛΛΑΔΑΣ - ΑΓΡΙΝΙΟΥ</v>
      </c>
      <c r="N99">
        <f t="shared" si="14"/>
        <v>13944</v>
      </c>
      <c r="O99" t="str">
        <f t="shared" si="15"/>
        <v>Αγρινίου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/>
      </c>
      <c r="I100" t="str">
        <f>LOOKUP(B100,ΠΕΡΙΦΕΡΕΙΑ!$A$2:$A$14,ΠΕΡΙΦΕΡΕΙΑ!$B$2:$B$14)</f>
        <v>Ολική</v>
      </c>
      <c r="J100">
        <f t="shared" si="12"/>
        <v>99</v>
      </c>
      <c r="K100">
        <f t="shared" si="13"/>
        <v>99</v>
      </c>
      <c r="L100" t="str">
        <f t="shared" si="10"/>
        <v>ΔΥΤΙΚΗΣ ΕΛΛΑΔΑΣ</v>
      </c>
      <c r="M100" t="str">
        <f t="shared" si="11"/>
        <v>ΔΥΤΙΚΗΣ ΕΛΛΑΔΑΣ - ΑΙΓΙΑΛΕΙΑΣ</v>
      </c>
      <c r="N100">
        <f t="shared" si="14"/>
        <v>13950</v>
      </c>
      <c r="O100" t="str">
        <f t="shared" si="15"/>
        <v>Αιγιαλείας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/>
      </c>
      <c r="I101" t="str">
        <f>LOOKUP(B101,ΠΕΡΙΦΕΡΕΙΑ!$A$2:$A$14,ΠΕΡΙΦΕΡΕΙΑ!$B$2:$B$14)</f>
        <v>Ολική</v>
      </c>
      <c r="J101">
        <f t="shared" si="12"/>
        <v>100</v>
      </c>
      <c r="K101">
        <f t="shared" si="13"/>
        <v>100</v>
      </c>
      <c r="L101" t="str">
        <f t="shared" si="10"/>
        <v>ΔΥΤΙΚΗΣ ΕΛΛΑΔΑΣ</v>
      </c>
      <c r="M101" t="str">
        <f t="shared" si="11"/>
        <v>ΔΥΤΙΚΗΣ ΕΛΛΑΔΑΣ - ΑΚΤΙΟΥ – ΒΟΝΙΤΣΑΣ</v>
      </c>
      <c r="N101">
        <f t="shared" si="14"/>
        <v>13906</v>
      </c>
      <c r="O101" t="str">
        <f t="shared" si="15"/>
        <v>Άκτιου - Βόνιτσας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/>
      </c>
      <c r="I102" t="str">
        <f>LOOKUP(B102,ΠΕΡΙΦΕΡΕΙΑ!$A$2:$A$14,ΠΕΡΙΦΕΡΕΙΑ!$B$2:$B$14)</f>
        <v>Ολική</v>
      </c>
      <c r="J102">
        <f t="shared" si="12"/>
        <v>101</v>
      </c>
      <c r="K102">
        <f t="shared" si="13"/>
        <v>101</v>
      </c>
      <c r="L102" t="str">
        <f t="shared" si="10"/>
        <v>ΔΥΤΙΚΗΣ ΕΛΛΑΔΑΣ</v>
      </c>
      <c r="M102" t="str">
        <f t="shared" si="11"/>
        <v>ΔΥΤΙΚΗΣ ΕΛΛΑΔΑΣ - ΑΜΦΙΛΟΧΙΑΣ</v>
      </c>
      <c r="N102">
        <f t="shared" si="14"/>
        <v>13980</v>
      </c>
      <c r="O102" t="str">
        <f t="shared" si="15"/>
        <v>Αμφιλοχίας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Ολική</v>
      </c>
      <c r="J103">
        <f t="shared" si="12"/>
        <v>102</v>
      </c>
      <c r="K103">
        <f t="shared" si="13"/>
        <v>102</v>
      </c>
      <c r="L103" t="str">
        <f t="shared" si="10"/>
        <v>ΔΥΤΙΚΗΣ ΕΛΛΑΔΑΣ</v>
      </c>
      <c r="M103" t="str">
        <f t="shared" si="11"/>
        <v>ΔΥΤΙΚΗΣ ΕΛΛΑΔΑΣ - ΑΝΔΡΑΒΙΔΑΣ – ΚΥΛΛΗΝΗΣ</v>
      </c>
      <c r="N103">
        <f t="shared" si="14"/>
        <v>13988</v>
      </c>
      <c r="O103" t="str">
        <f t="shared" si="15"/>
        <v>Ανδραβίδας - Κυλλήνης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Ολική</v>
      </c>
      <c r="J104">
        <f t="shared" si="12"/>
        <v>103</v>
      </c>
      <c r="K104">
        <f t="shared" si="13"/>
        <v>103</v>
      </c>
      <c r="L104" t="str">
        <f t="shared" si="10"/>
        <v>ΔΥΤΙΚΗΣ ΕΛΛΑΔΑΣ</v>
      </c>
      <c r="M104" t="str">
        <f t="shared" si="11"/>
        <v>ΔΥΤΙΚΗΣ ΕΛΛΑΔΑΣ - ΑΝΔΡΙΤΣΑΙΝΑΣ – ΚΡΕΣΤΕΝΩΝ</v>
      </c>
      <c r="N104">
        <f t="shared" si="14"/>
        <v>13986</v>
      </c>
      <c r="O104" t="str">
        <f t="shared" si="15"/>
        <v>Ανδρίτσαινας - Κρεστένων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Ολική</v>
      </c>
      <c r="J105">
        <f t="shared" si="12"/>
        <v>104</v>
      </c>
      <c r="K105">
        <f t="shared" si="13"/>
        <v>104</v>
      </c>
      <c r="L105" t="str">
        <f t="shared" si="10"/>
        <v>ΔΥΤΙΚΗΣ ΕΛΛΑΔΑΣ</v>
      </c>
      <c r="M105" t="str">
        <f t="shared" si="11"/>
        <v>ΔΥΤΙΚΗΣ ΕΛΛΑΔΑΣ - ΑΡΧΑΙΑΣ ΟΛΥΜΠΙΑΣ</v>
      </c>
      <c r="N105">
        <f t="shared" si="14"/>
        <v>14004</v>
      </c>
      <c r="O105" t="str">
        <f t="shared" si="15"/>
        <v>Αρχαίας Ολυμπίας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/>
      </c>
      <c r="I106" t="str">
        <f>LOOKUP(B106,ΠΕΡΙΦΕΡΕΙΑ!$A$2:$A$14,ΠΕΡΙΦΕΡΕΙΑ!$B$2:$B$14)</f>
        <v>Ολική</v>
      </c>
      <c r="J106">
        <f t="shared" si="12"/>
        <v>105</v>
      </c>
      <c r="K106">
        <f t="shared" si="13"/>
        <v>105</v>
      </c>
      <c r="L106" t="str">
        <f t="shared" si="10"/>
        <v>ΔΥΤΙΚΗΣ ΕΛΛΑΔΑΣ</v>
      </c>
      <c r="M106" t="str">
        <f t="shared" si="11"/>
        <v>ΔΥΤΙΚΗΣ ΕΛΛΑΔΑΣ - ΔΥΤΙΚΗΣ ΑΧΑΪΑΣ</v>
      </c>
      <c r="N106">
        <f t="shared" si="14"/>
        <v>14076</v>
      </c>
      <c r="O106" t="str">
        <f t="shared" si="15"/>
        <v>Δυτικής Αχαΐας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/>
      </c>
      <c r="I107" t="str">
        <f>LOOKUP(B107,ΠΕΡΙΦΕΡΕΙΑ!$A$2:$A$14,ΠΕΡΙΦΕΡΕΙΑ!$B$2:$B$14)</f>
        <v>Ολική</v>
      </c>
      <c r="J107">
        <f t="shared" si="12"/>
        <v>106</v>
      </c>
      <c r="K107">
        <f t="shared" si="13"/>
        <v>106</v>
      </c>
      <c r="L107" t="str">
        <f t="shared" si="10"/>
        <v>ΔΥΤΙΚΗΣ ΕΛΛΑΔΑΣ</v>
      </c>
      <c r="M107" t="str">
        <f t="shared" si="11"/>
        <v>ΔΥΤΙΚΗΣ ΕΛΛΑΔΑΣ - ΕΡΥΜΑΝΘΟΥ</v>
      </c>
      <c r="N107">
        <f t="shared" si="14"/>
        <v>14102</v>
      </c>
      <c r="O107" t="str">
        <f t="shared" si="15"/>
        <v>Ερυμάνθου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/>
      </c>
      <c r="I108" t="str">
        <f>LOOKUP(B108,ΠΕΡΙΦΕΡΕΙΑ!$A$2:$A$14,ΠΕΡΙΦΕΡΕΙΑ!$B$2:$B$14)</f>
        <v>Ολική</v>
      </c>
      <c r="J108">
        <f t="shared" si="12"/>
        <v>107</v>
      </c>
      <c r="K108">
        <f t="shared" si="13"/>
        <v>107</v>
      </c>
      <c r="L108" t="str">
        <f t="shared" si="10"/>
        <v>ΔΥΤΙΚΗΣ ΕΛΛΑΔΑΣ</v>
      </c>
      <c r="M108" t="str">
        <f t="shared" si="11"/>
        <v>ΔΥΤΙΚΗΣ ΕΛΛΑΔΑΣ - ΖΑΧΑΡΩΣ</v>
      </c>
      <c r="N108">
        <f t="shared" si="14"/>
        <v>14114</v>
      </c>
      <c r="O108" t="str">
        <f t="shared" si="15"/>
        <v>Ζαχάρως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/>
      </c>
      <c r="I109" t="str">
        <f>LOOKUP(B109,ΠΕΡΙΦΕΡΕΙΑ!$A$2:$A$14,ΠΕΡΙΦΕΡΕΙΑ!$B$2:$B$14)</f>
        <v>Ολική</v>
      </c>
      <c r="J109">
        <f t="shared" si="12"/>
        <v>108</v>
      </c>
      <c r="K109">
        <f t="shared" si="13"/>
        <v>108</v>
      </c>
      <c r="L109" t="str">
        <f t="shared" si="10"/>
        <v>ΔΥΤΙΚΗΣ ΕΛΛΑΔΑΣ</v>
      </c>
      <c r="M109" t="str">
        <f t="shared" si="11"/>
        <v>ΔΥΤΙΚΗΣ ΕΛΛΑΔΑΣ - ΗΛΙΔΑΣ</v>
      </c>
      <c r="N109">
        <f t="shared" si="14"/>
        <v>13914</v>
      </c>
      <c r="O109" t="str">
        <f t="shared" si="15"/>
        <v>Ήλιδας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/>
      </c>
      <c r="I110" t="str">
        <f>LOOKUP(B110,ΠΕΡΙΦΕΡΕΙΑ!$A$2:$A$14,ΠΕΡΙΦΕΡΕΙΑ!$B$2:$B$14)</f>
        <v>Ολική</v>
      </c>
      <c r="J110">
        <f t="shared" si="12"/>
        <v>109</v>
      </c>
      <c r="K110">
        <f t="shared" si="13"/>
        <v>109</v>
      </c>
      <c r="L110" t="str">
        <f t="shared" si="10"/>
        <v>ΔΥΤΙΚΗΣ ΕΛΛΑΔΑΣ</v>
      </c>
      <c r="M110" t="str">
        <f t="shared" si="11"/>
        <v>ΔΥΤΙΚΗΣ ΕΛΛΑΔΑΣ - ΘΕΡΜΟΥ</v>
      </c>
      <c r="N110">
        <f t="shared" si="14"/>
        <v>14132</v>
      </c>
      <c r="O110" t="str">
        <f t="shared" si="15"/>
        <v>Θέρμου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/>
      </c>
      <c r="I111" t="str">
        <f>LOOKUP(B111,ΠΕΡΙΦΕΡΕΙΑ!$A$2:$A$14,ΠΕΡΙΦΕΡΕΙΑ!$B$2:$B$14)</f>
        <v>Ολική</v>
      </c>
      <c r="J111">
        <f t="shared" si="12"/>
        <v>110</v>
      </c>
      <c r="K111">
        <f t="shared" si="13"/>
        <v>110</v>
      </c>
      <c r="L111" t="str">
        <f t="shared" si="10"/>
        <v>ΔΥΤΙΚΗΣ ΕΛΛΑΔΑΣ</v>
      </c>
      <c r="M111" t="str">
        <f t="shared" si="11"/>
        <v>ΔΥΤΙΚΗΣ ΕΛΛΑΔΑΣ - ΙΕΡΑΣ ΠΟΛΗΣ ΜΕΣΟΛΟΓΓΙΟΥ</v>
      </c>
      <c r="N111">
        <f t="shared" si="14"/>
        <v>14146</v>
      </c>
      <c r="O111" t="str">
        <f t="shared" si="15"/>
        <v>Ιεράς Πόλης Μεσολογγίου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/>
      </c>
      <c r="I112" t="str">
        <f>LOOKUP(B112,ΠΕΡΙΦΕΡΕΙΑ!$A$2:$A$14,ΠΕΡΙΦΕΡΕΙΑ!$B$2:$B$14)</f>
        <v>Ολική</v>
      </c>
      <c r="J112">
        <f t="shared" si="12"/>
        <v>111</v>
      </c>
      <c r="K112">
        <f t="shared" si="13"/>
        <v>111</v>
      </c>
      <c r="L112" t="str">
        <f t="shared" si="10"/>
        <v>ΔΥΤΙΚΗΣ ΕΛΛΑΔΑΣ</v>
      </c>
      <c r="M112" t="str">
        <f t="shared" si="11"/>
        <v>ΔΥΤΙΚΗΣ ΕΛΛΑΔΑΣ - ΚΑΛΑΒΡΥΤΩΝ</v>
      </c>
      <c r="N112">
        <f t="shared" si="14"/>
        <v>14178</v>
      </c>
      <c r="O112" t="str">
        <f t="shared" si="15"/>
        <v>Καλαβρύτων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/>
      </c>
      <c r="I113" t="str">
        <f>LOOKUP(B113,ΠΕΡΙΦΕΡΕΙΑ!$A$2:$A$14,ΠΕΡΙΦΕΡΕΙΑ!$B$2:$B$14)</f>
        <v>Ολική</v>
      </c>
      <c r="J113">
        <f t="shared" si="12"/>
        <v>112</v>
      </c>
      <c r="K113">
        <f t="shared" si="13"/>
        <v>112</v>
      </c>
      <c r="L113" t="str">
        <f t="shared" si="10"/>
        <v>ΔΥΤΙΚΗΣ ΕΛΛΑΔΑΣ</v>
      </c>
      <c r="M113" t="str">
        <f t="shared" si="11"/>
        <v>ΔΥΤΙΚΗΣ ΕΛΛΑΔΑΣ - ΝΑΥΠΑΚΤΙΑΣ</v>
      </c>
      <c r="N113">
        <f t="shared" si="14"/>
        <v>14332</v>
      </c>
      <c r="O113" t="str">
        <f t="shared" si="15"/>
        <v>Ναυπακτίας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/>
      </c>
      <c r="I114" t="str">
        <f>LOOKUP(B114,ΠΕΡΙΦΕΡΕΙΑ!$A$2:$A$14,ΠΕΡΙΦΕΡΕΙΑ!$B$2:$B$14)</f>
        <v>Ολική</v>
      </c>
      <c r="J114">
        <f t="shared" si="12"/>
        <v>113</v>
      </c>
      <c r="K114">
        <f t="shared" si="13"/>
        <v>113</v>
      </c>
      <c r="L114" t="str">
        <f t="shared" si="10"/>
        <v>ΔΥΤΙΚΗΣ ΕΛΛΑΔΑΣ</v>
      </c>
      <c r="M114" t="str">
        <f t="shared" si="11"/>
        <v>ΔΥΤΙΚΗΣ ΕΛΛΑΔΑΣ - ΞΗΡΟΜΕΡΟΥ</v>
      </c>
      <c r="N114">
        <f t="shared" si="14"/>
        <v>14348</v>
      </c>
      <c r="O114" t="str">
        <f t="shared" si="15"/>
        <v>Ξηρομέρου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/>
      </c>
      <c r="I115" t="str">
        <f>LOOKUP(B115,ΠΕΡΙΦΕΡΕΙΑ!$A$2:$A$14,ΠΕΡΙΦΕΡΕΙΑ!$B$2:$B$14)</f>
        <v>Ολική</v>
      </c>
      <c r="J115">
        <f t="shared" si="12"/>
        <v>114</v>
      </c>
      <c r="K115">
        <f t="shared" si="13"/>
        <v>114</v>
      </c>
      <c r="L115" t="str">
        <f t="shared" si="10"/>
        <v>ΔΥΤΙΚΗΣ ΕΛΛΑΔΑΣ</v>
      </c>
      <c r="M115" t="str">
        <f t="shared" si="11"/>
        <v>ΔΥΤΙΚΗΣ ΕΛΛΑΔΑΣ - ΠΑΤΡΕΩΝ</v>
      </c>
      <c r="N115">
        <f t="shared" si="14"/>
        <v>14402</v>
      </c>
      <c r="O115" t="str">
        <f t="shared" si="15"/>
        <v>Πατρέων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Ολική</v>
      </c>
      <c r="J116">
        <f t="shared" si="12"/>
        <v>115</v>
      </c>
      <c r="K116">
        <f t="shared" si="13"/>
        <v>115</v>
      </c>
      <c r="L116" t="str">
        <f t="shared" si="10"/>
        <v>ΔΥΤΙΚΗΣ ΕΛΛΑΔΑΣ</v>
      </c>
      <c r="M116" t="str">
        <f t="shared" si="11"/>
        <v>ΔΥΤΙΚΗΣ ΕΛΛΑΔΑΣ - ΠΗΝΕΙΟΥ</v>
      </c>
      <c r="N116">
        <f t="shared" si="14"/>
        <v>14414</v>
      </c>
      <c r="O116" t="str">
        <f t="shared" si="15"/>
        <v>Πηνειού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/>
      </c>
      <c r="I117" t="str">
        <f>LOOKUP(B117,ΠΕΡΙΦΕΡΕΙΑ!$A$2:$A$14,ΠΕΡΙΦΕΡΕΙΑ!$B$2:$B$14)</f>
        <v>Ολική</v>
      </c>
      <c r="J117">
        <f t="shared" si="12"/>
        <v>116</v>
      </c>
      <c r="K117">
        <f t="shared" si="13"/>
        <v>116</v>
      </c>
      <c r="L117" t="str">
        <f t="shared" si="10"/>
        <v>ΔΥΤΙΚΗΣ ΕΛΛΑΔΑΣ</v>
      </c>
      <c r="M117" t="str">
        <f t="shared" si="11"/>
        <v>ΔΥΤΙΚΗΣ ΕΛΛΑΔΑΣ - ΠΥΡΓΟΥ</v>
      </c>
      <c r="N117">
        <f t="shared" si="14"/>
        <v>14380</v>
      </c>
      <c r="O117" t="str">
        <f t="shared" si="15"/>
        <v>Πύργου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/>
      </c>
      <c r="I118" t="str">
        <f>LOOKUP(B118,ΠΕΡΙΦΕΡΕΙΑ!$A$2:$A$14,ΠΕΡΙΦΕΡΕΙΑ!$B$2:$B$14)</f>
        <v>Ολική</v>
      </c>
      <c r="J118">
        <f t="shared" si="12"/>
        <v>117</v>
      </c>
      <c r="K118">
        <f t="shared" si="13"/>
        <v>117</v>
      </c>
      <c r="L118" t="str">
        <f t="shared" si="10"/>
        <v>ΔΥΤΙΚΗΣ ΜΑΚΕΔΟΝΙΑΣ</v>
      </c>
      <c r="M118" t="str">
        <f t="shared" si="11"/>
        <v>ΔΥΤΙΚΗΣ ΜΑΚΕΔΟΝΙΑΣ - ΑΜΥΝΤΑΙΟΥ</v>
      </c>
      <c r="N118">
        <f t="shared" si="14"/>
        <v>13974</v>
      </c>
      <c r="O118" t="str">
        <f t="shared" si="15"/>
        <v>Αμυνταίου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/>
      </c>
      <c r="I119" t="str">
        <f>LOOKUP(B119,ΠΕΡΙΦΕΡΕΙΑ!$A$2:$A$14,ΠΕΡΙΦΕΡΕΙΑ!$B$2:$B$14)</f>
        <v>Ολική</v>
      </c>
      <c r="J119">
        <f t="shared" si="12"/>
        <v>118</v>
      </c>
      <c r="K119">
        <f t="shared" si="13"/>
        <v>118</v>
      </c>
      <c r="L119" t="str">
        <f t="shared" si="10"/>
        <v>ΔΥΤΙΚΗΣ ΜΑΚΕΔΟΝΙΑΣ</v>
      </c>
      <c r="M119" t="str">
        <f t="shared" si="11"/>
        <v>ΔΥΤΙΚΗΣ ΜΑΚΕΔΟΝΙΑΣ - ΒΟΪΟΥ</v>
      </c>
      <c r="N119">
        <f t="shared" si="14"/>
        <v>14034</v>
      </c>
      <c r="O119" t="str">
        <f t="shared" si="15"/>
        <v>Βοϊου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/>
      </c>
      <c r="I120" t="str">
        <f>LOOKUP(B120,ΠΕΡΙΦΕΡΕΙΑ!$A$2:$A$14,ΠΕΡΙΦΕΡΕΙΑ!$B$2:$B$14)</f>
        <v>Ολική</v>
      </c>
      <c r="J120">
        <f t="shared" si="12"/>
        <v>119</v>
      </c>
      <c r="K120">
        <f t="shared" si="13"/>
        <v>119</v>
      </c>
      <c r="L120" t="str">
        <f t="shared" si="10"/>
        <v>ΔΥΤΙΚΗΣ ΜΑΚΕΔΟΝΙΑΣ</v>
      </c>
      <c r="M120" t="str">
        <f t="shared" si="11"/>
        <v>ΔΥΤΙΚΗΣ ΜΑΚΕΔΟΝΙΑΣ - ΓΡΕΒΕΝΩΝ</v>
      </c>
      <c r="N120">
        <f t="shared" si="14"/>
        <v>14050</v>
      </c>
      <c r="O120" t="str">
        <f t="shared" si="15"/>
        <v>Γρεβενών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Ολική</v>
      </c>
      <c r="J121">
        <f t="shared" si="12"/>
        <v>120</v>
      </c>
      <c r="K121">
        <f t="shared" si="13"/>
        <v>120</v>
      </c>
      <c r="L121" t="str">
        <f t="shared" si="10"/>
        <v>ΔΥΤΙΚΗΣ ΜΑΚΕΔΟΝΙΑΣ</v>
      </c>
      <c r="M121" t="str">
        <f t="shared" si="11"/>
        <v>ΔΥΤΙΚΗΣ ΜΑΚΕΔΟΝΙΑΣ - ΔΕΣΚΑΤΗΣ</v>
      </c>
      <c r="N121">
        <f t="shared" si="14"/>
        <v>14060</v>
      </c>
      <c r="O121" t="str">
        <f t="shared" si="15"/>
        <v>Δεσκάτης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/>
      </c>
      <c r="I122" t="str">
        <f>LOOKUP(B122,ΠΕΡΙΦΕΡΕΙΑ!$A$2:$A$14,ΠΕΡΙΦΕΡΕΙΑ!$B$2:$B$14)</f>
        <v>Ολική</v>
      </c>
      <c r="J122">
        <f t="shared" si="12"/>
        <v>121</v>
      </c>
      <c r="K122">
        <f t="shared" si="13"/>
        <v>121</v>
      </c>
      <c r="L122" t="str">
        <f t="shared" si="10"/>
        <v>ΔΥΤΙΚΗΣ ΜΑΚΕΔΟΝΙΑΣ</v>
      </c>
      <c r="M122" t="str">
        <f t="shared" si="11"/>
        <v>ΔΥΤΙΚΗΣ ΜΑΚΕΔΟΝΙΑΣ - ΕΟΡΔΑΙΑΣ</v>
      </c>
      <c r="N122">
        <f t="shared" si="14"/>
        <v>14094</v>
      </c>
      <c r="O122" t="str">
        <f t="shared" si="15"/>
        <v>Εορδαίας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/>
      </c>
      <c r="I123" t="str">
        <f>LOOKUP(B123,ΠΕΡΙΦΕΡΕΙΑ!$A$2:$A$14,ΠΕΡΙΦΕΡΕΙΑ!$B$2:$B$14)</f>
        <v>Ολική</v>
      </c>
      <c r="J123">
        <f t="shared" si="12"/>
        <v>122</v>
      </c>
      <c r="K123">
        <f t="shared" si="13"/>
        <v>122</v>
      </c>
      <c r="L123" t="str">
        <f t="shared" si="10"/>
        <v>ΔΥΤΙΚΗΣ ΜΑΚΕΔΟΝΙΑΣ</v>
      </c>
      <c r="M123" t="str">
        <f t="shared" si="11"/>
        <v>ΔΥΤΙΚΗΣ ΜΑΚΕΔΟΝΙΑΣ - ΚΑΣΤΟΡΙΑΣ</v>
      </c>
      <c r="N123">
        <f t="shared" si="14"/>
        <v>14202</v>
      </c>
      <c r="O123" t="str">
        <f t="shared" si="15"/>
        <v>Καστοριάς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/>
      </c>
      <c r="I124" t="str">
        <f>LOOKUP(B124,ΠΕΡΙΦΕΡΕΙΑ!$A$2:$A$14,ΠΕΡΙΦΕΡΕΙΑ!$B$2:$B$14)</f>
        <v>Ολική</v>
      </c>
      <c r="J124">
        <f t="shared" si="12"/>
        <v>123</v>
      </c>
      <c r="K124">
        <f t="shared" si="13"/>
        <v>123</v>
      </c>
      <c r="L124" t="str">
        <f t="shared" si="10"/>
        <v>ΔΥΤΙΚΗΣ ΜΑΚΕΔΟΝΙΑΣ</v>
      </c>
      <c r="M124" t="str">
        <f t="shared" si="11"/>
        <v>ΔΥΤΙΚΗΣ ΜΑΚΕΔΟΝΙΑΣ - ΚΟΖΑΝΗΣ</v>
      </c>
      <c r="N124">
        <f t="shared" si="14"/>
        <v>14222</v>
      </c>
      <c r="O124" t="str">
        <f t="shared" si="15"/>
        <v>Κοζάνης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Ολική</v>
      </c>
      <c r="J125">
        <f t="shared" si="12"/>
        <v>124</v>
      </c>
      <c r="K125">
        <f t="shared" si="13"/>
        <v>124</v>
      </c>
      <c r="L125" t="str">
        <f t="shared" si="10"/>
        <v>ΔΥΤΙΚΗΣ ΜΑΚΕΔΟΝΙΑΣ</v>
      </c>
      <c r="M125" t="str">
        <f t="shared" si="11"/>
        <v>ΔΥΤΙΚΗΣ ΜΑΚΕΔΟΝΙΑΣ - ΝΕΣΤΟΡΙΟΥ</v>
      </c>
      <c r="N125">
        <f t="shared" si="14"/>
        <v>14338</v>
      </c>
      <c r="O125" t="str">
        <f t="shared" si="15"/>
        <v>Νεστορίου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/>
      </c>
      <c r="I126" t="str">
        <f>LOOKUP(B126,ΠΕΡΙΦΕΡΕΙΑ!$A$2:$A$14,ΠΕΡΙΦΕΡΕΙΑ!$B$2:$B$14)</f>
        <v>Ολική</v>
      </c>
      <c r="J126">
        <f t="shared" si="12"/>
        <v>125</v>
      </c>
      <c r="K126">
        <f t="shared" si="13"/>
        <v>125</v>
      </c>
      <c r="L126" t="str">
        <f t="shared" si="10"/>
        <v>ΔΥΤΙΚΗΣ ΜΑΚΕΔΟΝΙΑΣ</v>
      </c>
      <c r="M126" t="str">
        <f t="shared" si="11"/>
        <v>ΔΥΤΙΚΗΣ ΜΑΚΕΔΟΝΙΑΣ - ΟΡΕΣΤΙΔΟΣ</v>
      </c>
      <c r="N126">
        <f t="shared" si="14"/>
        <v>14356</v>
      </c>
      <c r="O126" t="str">
        <f t="shared" si="15"/>
        <v>Ορεστίδος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Ολική</v>
      </c>
      <c r="J127">
        <f t="shared" si="12"/>
        <v>126</v>
      </c>
      <c r="K127">
        <f t="shared" si="13"/>
        <v>126</v>
      </c>
      <c r="L127" t="str">
        <f t="shared" si="10"/>
        <v>ΔΥΤΙΚΗΣ ΜΑΚΕΔΟΝΙΑΣ</v>
      </c>
      <c r="M127" t="str">
        <f t="shared" si="11"/>
        <v>ΔΥΤΙΚΗΣ ΜΑΚΕΔΟΝΙΑΣ - ΠΡΕΣΠΩΝ</v>
      </c>
      <c r="N127">
        <f t="shared" si="14"/>
        <v>14422</v>
      </c>
      <c r="O127" t="str">
        <f t="shared" si="15"/>
        <v>Πρεσπών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Ολική</v>
      </c>
      <c r="J128">
        <f t="shared" si="12"/>
        <v>127</v>
      </c>
      <c r="K128">
        <f t="shared" si="13"/>
        <v>127</v>
      </c>
      <c r="L128" t="str">
        <f t="shared" si="10"/>
        <v>ΔΥΤΙΚΗΣ ΜΑΚΕΔΟΝΙΑΣ</v>
      </c>
      <c r="M128" t="str">
        <f t="shared" si="11"/>
        <v>ΔΥΤΙΚΗΣ ΜΑΚΕΔΟΝΙΑΣ - ΣΕΡΒΙΩΝ – ΒΕΛΒΕΝΤΟΥ</v>
      </c>
      <c r="N128">
        <f t="shared" si="14"/>
        <v>14454</v>
      </c>
      <c r="O128" t="str">
        <f t="shared" si="15"/>
        <v>Σερβίων - Βελβεντού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/>
      </c>
      <c r="I129" t="str">
        <f>LOOKUP(B129,ΠΕΡΙΦΕΡΕΙΑ!$A$2:$A$14,ΠΕΡΙΦΕΡΕΙΑ!$B$2:$B$14)</f>
        <v>Ολική</v>
      </c>
      <c r="J129">
        <f t="shared" si="12"/>
        <v>128</v>
      </c>
      <c r="K129">
        <f t="shared" si="13"/>
        <v>128</v>
      </c>
      <c r="L129" t="str">
        <f t="shared" si="10"/>
        <v>ΔΥΤΙΚΗΣ ΜΑΚΕΔΟΝΙΑΣ</v>
      </c>
      <c r="M129" t="str">
        <f t="shared" si="11"/>
        <v>ΔΥΤΙΚΗΣ ΜΑΚΕΔΟΝΙΑΣ - ΦΛΩΡΙΝΑΣ</v>
      </c>
      <c r="N129">
        <f t="shared" si="14"/>
        <v>14524</v>
      </c>
      <c r="O129" t="str">
        <f t="shared" si="15"/>
        <v>Φλώρινας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/>
      </c>
      <c r="I130" t="str">
        <f>LOOKUP(B130,ΠΕΡΙΦΕΡΕΙΑ!$A$2:$A$14,ΠΕΡΙΦΕΡΕΙΑ!$B$2:$B$14)</f>
        <v>Ολική</v>
      </c>
      <c r="J130">
        <f t="shared" si="12"/>
        <v>129</v>
      </c>
      <c r="K130">
        <f t="shared" si="13"/>
        <v>129</v>
      </c>
      <c r="L130" t="str">
        <f t="shared" ref="L130:L193" si="18">IF(ISNUMBER(K130),LOOKUP(K130,A:A,B:B),"")</f>
        <v>ΗΠΕΙΡΟΥ</v>
      </c>
      <c r="M130" t="str">
        <f t="shared" ref="M130:M193" si="19">IF(ISNUMBER(K130),LOOKUP(K130,A:A,B:B)&amp;" - "&amp;LOOKUP(K130,A:A,D:D),"")</f>
        <v>ΗΠΕΙΡΟΥ - ΑΡΤΑΙΩΝ</v>
      </c>
      <c r="N130">
        <f t="shared" si="14"/>
        <v>14002</v>
      </c>
      <c r="O130" t="str">
        <f t="shared" si="15"/>
        <v>Αρταίων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Ολική</v>
      </c>
      <c r="J131">
        <f t="shared" ref="J131:J194" si="20">IF(OR(AND(I131="Μερική",H131="ΝΑΙ"),I131="Ολική"),A131,"")</f>
        <v>130</v>
      </c>
      <c r="K131">
        <f t="shared" ref="K131:K194" si="21">SMALL(J:J,A131)</f>
        <v>130</v>
      </c>
      <c r="L131" t="str">
        <f t="shared" si="18"/>
        <v>ΗΠΕΙΡΟΥ</v>
      </c>
      <c r="M131" t="str">
        <f t="shared" si="19"/>
        <v>ΗΠΕΙΡΟΥ - ΒΟΡΕΙΩΝ ΤΖΟΥΜΕΡΚΩΝ</v>
      </c>
      <c r="N131">
        <f t="shared" ref="N131:N194" si="22">IF(ISNUMBER(K131),LOOKUP(K131,A:A,G:G),"")</f>
        <v>14032</v>
      </c>
      <c r="O131" t="str">
        <f t="shared" ref="O131:O194" si="23">IF(ISNUMBER(K131),LOOKUP(K131,A:A,F:F),"")</f>
        <v>Βορείων Τζουμέρκων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Ολική</v>
      </c>
      <c r="J132">
        <f t="shared" si="20"/>
        <v>131</v>
      </c>
      <c r="K132">
        <f t="shared" si="21"/>
        <v>131</v>
      </c>
      <c r="L132" t="str">
        <f t="shared" si="18"/>
        <v>ΗΠΕΙΡΟΥ</v>
      </c>
      <c r="M132" t="str">
        <f t="shared" si="19"/>
        <v>ΗΠΕΙΡΟΥ - ΓΕΩΡΓΙΟΥ ΚΑΡΑΪΣΚΑΚΗ</v>
      </c>
      <c r="N132">
        <f t="shared" si="22"/>
        <v>14044</v>
      </c>
      <c r="O132" t="str">
        <f t="shared" si="23"/>
        <v>Γεωργίου Καραϊσκάκη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Ολική</v>
      </c>
      <c r="J133">
        <f t="shared" si="20"/>
        <v>132</v>
      </c>
      <c r="K133">
        <f t="shared" si="21"/>
        <v>132</v>
      </c>
      <c r="L133" t="str">
        <f t="shared" si="18"/>
        <v>ΗΠΕΙΡΟΥ</v>
      </c>
      <c r="M133" t="str">
        <f t="shared" si="19"/>
        <v>ΗΠΕΙΡΟΥ - ΔΩΔΩΝΗΣ</v>
      </c>
      <c r="N133">
        <f t="shared" si="22"/>
        <v>14080</v>
      </c>
      <c r="O133" t="str">
        <f t="shared" si="23"/>
        <v>Δωδώνης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/>
      </c>
      <c r="I134" t="str">
        <f>LOOKUP(B134,ΠΕΡΙΦΕΡΕΙΑ!$A$2:$A$14,ΠΕΡΙΦΕΡΕΙΑ!$B$2:$B$14)</f>
        <v>Ολική</v>
      </c>
      <c r="J134">
        <f t="shared" si="20"/>
        <v>133</v>
      </c>
      <c r="K134">
        <f t="shared" si="21"/>
        <v>133</v>
      </c>
      <c r="L134" t="str">
        <f t="shared" si="18"/>
        <v>ΗΠΕΙΡΟΥ</v>
      </c>
      <c r="M134" t="str">
        <f t="shared" si="19"/>
        <v>ΗΠΕΙΡΟΥ - ΖΑΓΟΡΙΟΥ</v>
      </c>
      <c r="N134">
        <f t="shared" si="22"/>
        <v>14110</v>
      </c>
      <c r="O134" t="str">
        <f t="shared" si="23"/>
        <v>Ζαγορίου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/>
      </c>
      <c r="I135" t="str">
        <f>LOOKUP(B135,ΠΕΡΙΦΕΡΕΙΑ!$A$2:$A$14,ΠΕΡΙΦΕΡΕΙΑ!$B$2:$B$14)</f>
        <v>Ολική</v>
      </c>
      <c r="J135">
        <f t="shared" si="20"/>
        <v>134</v>
      </c>
      <c r="K135">
        <f t="shared" si="21"/>
        <v>134</v>
      </c>
      <c r="L135" t="str">
        <f t="shared" si="18"/>
        <v>ΗΠΕΙΡΟΥ</v>
      </c>
      <c r="M135" t="str">
        <f t="shared" si="19"/>
        <v>ΗΠΕΙΡΟΥ - ΖΗΡΟΥ</v>
      </c>
      <c r="N135">
        <f t="shared" si="22"/>
        <v>14116</v>
      </c>
      <c r="O135" t="str">
        <f t="shared" si="23"/>
        <v>Ζηρού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/>
      </c>
      <c r="I136" t="str">
        <f>LOOKUP(B136,ΠΕΡΙΦΕΡΕΙΑ!$A$2:$A$14,ΠΕΡΙΦΕΡΕΙΑ!$B$2:$B$14)</f>
        <v>Ολική</v>
      </c>
      <c r="J136">
        <f t="shared" si="20"/>
        <v>135</v>
      </c>
      <c r="K136">
        <f t="shared" si="21"/>
        <v>135</v>
      </c>
      <c r="L136" t="str">
        <f t="shared" si="18"/>
        <v>ΗΠΕΙΡΟΥ</v>
      </c>
      <c r="M136" t="str">
        <f t="shared" si="19"/>
        <v>ΗΠΕΙΡΟΥ - ΖΙΤΣΑΣ</v>
      </c>
      <c r="N136">
        <f t="shared" si="22"/>
        <v>14106</v>
      </c>
      <c r="O136" t="str">
        <f t="shared" si="23"/>
        <v>Ζίτσας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/>
      </c>
      <c r="I137" t="str">
        <f>LOOKUP(B137,ΠΕΡΙΦΕΡΕΙΑ!$A$2:$A$14,ΠΕΡΙΦΕΡΕΙΑ!$B$2:$B$14)</f>
        <v>Ολική</v>
      </c>
      <c r="J137">
        <f t="shared" si="20"/>
        <v>136</v>
      </c>
      <c r="K137">
        <f t="shared" si="21"/>
        <v>136</v>
      </c>
      <c r="L137" t="str">
        <f t="shared" si="18"/>
        <v>ΗΠΕΙΡΟΥ</v>
      </c>
      <c r="M137" t="str">
        <f t="shared" si="19"/>
        <v>ΗΠΕΙΡΟΥ - ΗΓΟΥΜΕΝΙΤΣΑΣ</v>
      </c>
      <c r="N137">
        <f t="shared" si="22"/>
        <v>14120</v>
      </c>
      <c r="O137" t="str">
        <f t="shared" si="23"/>
        <v>Ηγουμενίτσας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/>
      </c>
      <c r="I138" t="str">
        <f>LOOKUP(B138,ΠΕΡΙΦΕΡΕΙΑ!$A$2:$A$14,ΠΕΡΙΦΕΡΕΙΑ!$B$2:$B$14)</f>
        <v>Ολική</v>
      </c>
      <c r="J138">
        <f t="shared" si="20"/>
        <v>137</v>
      </c>
      <c r="K138">
        <f t="shared" si="21"/>
        <v>137</v>
      </c>
      <c r="L138" t="str">
        <f t="shared" si="18"/>
        <v>ΗΠΕΙΡΟΥ</v>
      </c>
      <c r="M138" t="str">
        <f t="shared" si="19"/>
        <v>ΗΠΕΙΡΟΥ - ΙΩΑΝΝΙΤΩΝ</v>
      </c>
      <c r="N138">
        <f t="shared" si="22"/>
        <v>14158</v>
      </c>
      <c r="O138" t="str">
        <f t="shared" si="23"/>
        <v>Ιωαννιτών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Ολική</v>
      </c>
      <c r="J139">
        <f t="shared" si="20"/>
        <v>138</v>
      </c>
      <c r="K139">
        <f t="shared" si="21"/>
        <v>138</v>
      </c>
      <c r="L139" t="str">
        <f t="shared" si="18"/>
        <v>ΗΠΕΙΡΟΥ</v>
      </c>
      <c r="M139" t="str">
        <f t="shared" si="19"/>
        <v>ΗΠΕΙΡΟΥ - ΚΕΝΤΡΙΚΩΝ ΤΖΟΥΜΕΡΚΩΝ</v>
      </c>
      <c r="N139">
        <f t="shared" si="22"/>
        <v>14206</v>
      </c>
      <c r="O139" t="str">
        <f t="shared" si="23"/>
        <v>Κεντρικών Τζουμέρκων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Ολική</v>
      </c>
      <c r="J140">
        <f t="shared" si="20"/>
        <v>139</v>
      </c>
      <c r="K140">
        <f t="shared" si="21"/>
        <v>139</v>
      </c>
      <c r="L140" t="str">
        <f t="shared" si="18"/>
        <v>ΗΠΕΙΡΟΥ</v>
      </c>
      <c r="M140" t="str">
        <f t="shared" si="19"/>
        <v>ΗΠΕΙΡΟΥ - ΚΟΝΙΤΣΑΣ</v>
      </c>
      <c r="N140">
        <f t="shared" si="22"/>
        <v>14168</v>
      </c>
      <c r="O140" t="str">
        <f t="shared" si="23"/>
        <v>Κόνιτσας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/>
      </c>
      <c r="I141" t="str">
        <f>LOOKUP(B141,ΠΕΡΙΦΕΡΕΙΑ!$A$2:$A$14,ΠΕΡΙΦΕΡΕΙΑ!$B$2:$B$14)</f>
        <v>Ολική</v>
      </c>
      <c r="J141">
        <f t="shared" si="20"/>
        <v>140</v>
      </c>
      <c r="K141">
        <f t="shared" si="21"/>
        <v>140</v>
      </c>
      <c r="L141" t="str">
        <f t="shared" si="18"/>
        <v>ΗΠΕΙΡΟΥ</v>
      </c>
      <c r="M141" t="str">
        <f t="shared" si="19"/>
        <v>ΗΠΕΙΡΟΥ - ΜΕΤΣΟΒΟΥ</v>
      </c>
      <c r="N141">
        <f t="shared" si="22"/>
        <v>14298</v>
      </c>
      <c r="O141" t="str">
        <f t="shared" si="23"/>
        <v>Μετσόβου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/>
      </c>
      <c r="I142" t="str">
        <f>LOOKUP(B142,ΠΕΡΙΦΕΡΕΙΑ!$A$2:$A$14,ΠΕΡΙΦΕΡΕΙΑ!$B$2:$B$14)</f>
        <v>Ολική</v>
      </c>
      <c r="J142">
        <f t="shared" si="20"/>
        <v>141</v>
      </c>
      <c r="K142">
        <f t="shared" si="21"/>
        <v>141</v>
      </c>
      <c r="L142" t="str">
        <f t="shared" si="18"/>
        <v>ΗΠΕΙΡΟΥ</v>
      </c>
      <c r="M142" t="str">
        <f t="shared" si="19"/>
        <v>ΗΠΕΙΡΟΥ - ΝΙΚΟΛΑΟΥ ΣΚΟΥΦΑ</v>
      </c>
      <c r="N142">
        <f t="shared" si="22"/>
        <v>14340</v>
      </c>
      <c r="O142" t="str">
        <f t="shared" si="23"/>
        <v>Νικολάου Σκουφά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Ολική</v>
      </c>
      <c r="J143">
        <f t="shared" si="20"/>
        <v>142</v>
      </c>
      <c r="K143">
        <f t="shared" si="21"/>
        <v>142</v>
      </c>
      <c r="L143" t="str">
        <f t="shared" si="18"/>
        <v>ΗΠΕΙΡΟΥ</v>
      </c>
      <c r="M143" t="str">
        <f t="shared" si="19"/>
        <v>ΗΠΕΙΡΟΥ - ΠΑΡΓΑΣ</v>
      </c>
      <c r="N143">
        <f t="shared" si="22"/>
        <v>14364</v>
      </c>
      <c r="O143" t="str">
        <f t="shared" si="23"/>
        <v>Πάργας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/>
      </c>
      <c r="I144" t="str">
        <f>LOOKUP(B144,ΠΕΡΙΦΕΡΕΙΑ!$A$2:$A$14,ΠΕΡΙΦΕΡΕΙΑ!$B$2:$B$14)</f>
        <v>Ολική</v>
      </c>
      <c r="J144">
        <f t="shared" si="20"/>
        <v>143</v>
      </c>
      <c r="K144">
        <f t="shared" si="21"/>
        <v>143</v>
      </c>
      <c r="L144" t="str">
        <f t="shared" si="18"/>
        <v>ΗΠΕΙΡΟΥ</v>
      </c>
      <c r="M144" t="str">
        <f t="shared" si="19"/>
        <v>ΗΠΕΙΡΟΥ - ΠΡΕΒΕΖΑΣ</v>
      </c>
      <c r="N144">
        <f t="shared" si="22"/>
        <v>14420</v>
      </c>
      <c r="O144" t="str">
        <f t="shared" si="23"/>
        <v>Πρέβεζας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/>
      </c>
      <c r="I145" t="str">
        <f>LOOKUP(B145,ΠΕΡΙΦΕΡΕΙΑ!$A$2:$A$14,ΠΕΡΙΦΕΡΕΙΑ!$B$2:$B$14)</f>
        <v>Ολική</v>
      </c>
      <c r="J145">
        <f t="shared" si="20"/>
        <v>144</v>
      </c>
      <c r="K145">
        <f t="shared" si="21"/>
        <v>144</v>
      </c>
      <c r="L145" t="str">
        <f t="shared" si="18"/>
        <v>ΗΠΕΙΡΟΥ</v>
      </c>
      <c r="M145" t="str">
        <f t="shared" si="19"/>
        <v>ΗΠΕΙΡΟΥ - ΠΩΓΩΝΙΟΥ</v>
      </c>
      <c r="N145">
        <f t="shared" si="22"/>
        <v>14428</v>
      </c>
      <c r="O145" t="str">
        <f t="shared" si="23"/>
        <v>Πωγωνίου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/>
      </c>
      <c r="I146" t="str">
        <f>LOOKUP(B146,ΠΕΡΙΦΕΡΕΙΑ!$A$2:$A$14,ΠΕΡΙΦΕΡΕΙΑ!$B$2:$B$14)</f>
        <v>Ολική</v>
      </c>
      <c r="J146">
        <f t="shared" si="20"/>
        <v>145</v>
      </c>
      <c r="K146">
        <f t="shared" si="21"/>
        <v>145</v>
      </c>
      <c r="L146" t="str">
        <f t="shared" si="18"/>
        <v>ΗΠΕΙΡΟΥ</v>
      </c>
      <c r="M146" t="str">
        <f t="shared" si="19"/>
        <v>ΗΠΕΙΡΟΥ - ΣΟΥΛΙΟΥ</v>
      </c>
      <c r="N146">
        <f t="shared" si="22"/>
        <v>14476</v>
      </c>
      <c r="O146" t="str">
        <f t="shared" si="23"/>
        <v>Σουλίου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/>
      </c>
      <c r="I147" t="str">
        <f>LOOKUP(B147,ΠΕΡΙΦΕΡΕΙΑ!$A$2:$A$14,ΠΕΡΙΦΕΡΕΙΑ!$B$2:$B$14)</f>
        <v>Ολική</v>
      </c>
      <c r="J147">
        <f t="shared" si="20"/>
        <v>146</v>
      </c>
      <c r="K147">
        <f t="shared" si="21"/>
        <v>146</v>
      </c>
      <c r="L147" t="str">
        <f t="shared" si="18"/>
        <v>ΗΠΕΙΡΟΥ</v>
      </c>
      <c r="M147" t="str">
        <f t="shared" si="19"/>
        <v>ΗΠΕΙΡΟΥ - ΦΙΛΙΑΤΩΝ</v>
      </c>
      <c r="N147">
        <f t="shared" si="22"/>
        <v>14520</v>
      </c>
      <c r="O147" t="str">
        <f t="shared" si="23"/>
        <v>Φιλιατών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/>
      </c>
      <c r="I148" t="str">
        <f>LOOKUP(B148,ΠΕΡΙΦΕΡΕΙΑ!$A$2:$A$14,ΠΕΡΙΦΕΡΕΙΑ!$B$2:$B$14)</f>
        <v>Ολική</v>
      </c>
      <c r="J148">
        <f t="shared" si="20"/>
        <v>147</v>
      </c>
      <c r="K148">
        <f t="shared" si="21"/>
        <v>147</v>
      </c>
      <c r="L148" t="str">
        <f t="shared" si="18"/>
        <v>ΘΕΣΣΑΛΙΑΣ</v>
      </c>
      <c r="M148" t="str">
        <f t="shared" si="19"/>
        <v>ΘΕΣΣΑΛΙΑΣ - ΑΓΙΑΣ</v>
      </c>
      <c r="N148">
        <f t="shared" si="22"/>
        <v>13938</v>
      </c>
      <c r="O148" t="str">
        <f t="shared" si="23"/>
        <v>Αγιάς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/>
      </c>
      <c r="I149" t="str">
        <f>LOOKUP(B149,ΠΕΡΙΦΕΡΕΙΑ!$A$2:$A$14,ΠΕΡΙΦΕΡΕΙΑ!$B$2:$B$14)</f>
        <v>Ολική</v>
      </c>
      <c r="J149">
        <f t="shared" si="20"/>
        <v>148</v>
      </c>
      <c r="K149">
        <f t="shared" si="21"/>
        <v>148</v>
      </c>
      <c r="L149" t="str">
        <f t="shared" si="18"/>
        <v>ΘΕΣΣΑΛΙΑΣ</v>
      </c>
      <c r="M149" t="str">
        <f t="shared" si="19"/>
        <v>ΘΕΣΣΑΛΙΑΣ - ΑΛΜΥΡΟΥ</v>
      </c>
      <c r="N149">
        <f t="shared" si="22"/>
        <v>13960</v>
      </c>
      <c r="O149" t="str">
        <f t="shared" si="23"/>
        <v>Αλμυρού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Ολική</v>
      </c>
      <c r="J150">
        <f t="shared" si="20"/>
        <v>149</v>
      </c>
      <c r="K150">
        <f t="shared" si="21"/>
        <v>149</v>
      </c>
      <c r="L150" t="str">
        <f t="shared" si="18"/>
        <v>ΘΕΣΣΑΛΙΑΣ</v>
      </c>
      <c r="M150" t="str">
        <f t="shared" si="19"/>
        <v>ΘΕΣΣΑΛΙΑΣ - ΑΛΟΝΝΗΣΟΥ</v>
      </c>
      <c r="N150">
        <f t="shared" si="22"/>
        <v>13964</v>
      </c>
      <c r="O150" t="str">
        <f t="shared" si="23"/>
        <v>Αλοννήσου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Ολική</v>
      </c>
      <c r="J151">
        <f t="shared" si="20"/>
        <v>150</v>
      </c>
      <c r="K151">
        <f t="shared" si="21"/>
        <v>150</v>
      </c>
      <c r="L151" t="str">
        <f t="shared" si="18"/>
        <v>ΘΕΣΣΑΛΙΑΣ</v>
      </c>
      <c r="M151" t="str">
        <f t="shared" si="19"/>
        <v>ΘΕΣΣΑΛΙΑΣ - ΑΡΓΙΘΕΑΣ</v>
      </c>
      <c r="N151">
        <f t="shared" si="22"/>
        <v>13996</v>
      </c>
      <c r="O151" t="str">
        <f t="shared" si="23"/>
        <v>Αργιθέας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/>
      </c>
      <c r="I152" t="str">
        <f>LOOKUP(B152,ΠΕΡΙΦΕΡΕΙΑ!$A$2:$A$14,ΠΕΡΙΦΕΡΕΙΑ!$B$2:$B$14)</f>
        <v>Ολική</v>
      </c>
      <c r="J152">
        <f t="shared" si="20"/>
        <v>151</v>
      </c>
      <c r="K152">
        <f t="shared" si="21"/>
        <v>151</v>
      </c>
      <c r="L152" t="str">
        <f t="shared" si="18"/>
        <v>ΘΕΣΣΑΛΙΑΣ</v>
      </c>
      <c r="M152" t="str">
        <f t="shared" si="19"/>
        <v>ΘΕΣΣΑΛΙΑΣ - ΒΟΛΟΥ</v>
      </c>
      <c r="N152">
        <f t="shared" si="22"/>
        <v>14022</v>
      </c>
      <c r="O152" t="str">
        <f t="shared" si="23"/>
        <v>Βόλου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/>
      </c>
      <c r="I153" t="str">
        <f>LOOKUP(B153,ΠΕΡΙΦΕΡΕΙΑ!$A$2:$A$14,ΠΕΡΙΦΕΡΕΙΑ!$B$2:$B$14)</f>
        <v>Ολική</v>
      </c>
      <c r="J153">
        <f t="shared" si="20"/>
        <v>152</v>
      </c>
      <c r="K153">
        <f t="shared" si="21"/>
        <v>152</v>
      </c>
      <c r="L153" t="str">
        <f t="shared" si="18"/>
        <v>ΘΕΣΣΑΛΙΑΣ</v>
      </c>
      <c r="M153" t="str">
        <f t="shared" si="19"/>
        <v>ΘΕΣΣΑΛΙΑΣ - ΕΛΑΣΣΟΝΑΣ</v>
      </c>
      <c r="N153">
        <f t="shared" si="22"/>
        <v>14084</v>
      </c>
      <c r="O153" t="str">
        <f t="shared" si="23"/>
        <v>Ελασσόνας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Ολική</v>
      </c>
      <c r="J154">
        <f t="shared" si="20"/>
        <v>153</v>
      </c>
      <c r="K154">
        <f t="shared" si="21"/>
        <v>153</v>
      </c>
      <c r="L154" t="str">
        <f t="shared" si="18"/>
        <v>ΘΕΣΣΑΛΙΑΣ</v>
      </c>
      <c r="M154" t="str">
        <f t="shared" si="19"/>
        <v>ΘΕΣΣΑΛΙΑΣ - ΖΑΓΟΡΑΣ – ΜΟΥΡΕΣΙΟΥ</v>
      </c>
      <c r="N154">
        <f t="shared" si="22"/>
        <v>14108</v>
      </c>
      <c r="O154" t="str">
        <f t="shared" si="23"/>
        <v>Ζαγοράς - Μουρεσίου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/>
      </c>
      <c r="I155" t="str">
        <f>LOOKUP(B155,ΠΕΡΙΦΕΡΕΙΑ!$A$2:$A$14,ΠΕΡΙΦΕΡΕΙΑ!$B$2:$B$14)</f>
        <v>Ολική</v>
      </c>
      <c r="J155">
        <f t="shared" si="20"/>
        <v>154</v>
      </c>
      <c r="K155">
        <f t="shared" si="21"/>
        <v>154</v>
      </c>
      <c r="L155" t="str">
        <f t="shared" si="18"/>
        <v>ΘΕΣΣΑΛΙΑΣ</v>
      </c>
      <c r="M155" t="str">
        <f t="shared" si="19"/>
        <v>ΘΕΣΣΑΛΙΑΣ - ΚΑΛΑΜΠΑΚΑΣ</v>
      </c>
      <c r="N155">
        <f t="shared" si="22"/>
        <v>14184</v>
      </c>
      <c r="O155" t="str">
        <f t="shared" si="23"/>
        <v>Καλαμπάκας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/>
      </c>
      <c r="I156" t="str">
        <f>LOOKUP(B156,ΠΕΡΙΦΕΡΕΙΑ!$A$2:$A$14,ΠΕΡΙΦΕΡΕΙΑ!$B$2:$B$14)</f>
        <v>Ολική</v>
      </c>
      <c r="J156">
        <f t="shared" si="20"/>
        <v>155</v>
      </c>
      <c r="K156">
        <f t="shared" si="21"/>
        <v>155</v>
      </c>
      <c r="L156" t="str">
        <f t="shared" si="18"/>
        <v>ΘΕΣΣΑΛΙΑΣ</v>
      </c>
      <c r="M156" t="str">
        <f t="shared" si="19"/>
        <v>ΘΕΣΣΑΛΙΑΣ - ΚΑΡΔΙΤΣΑΣ</v>
      </c>
      <c r="N156">
        <f t="shared" si="22"/>
        <v>14194</v>
      </c>
      <c r="O156" t="str">
        <f t="shared" si="23"/>
        <v>Καρδίτσας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/>
      </c>
      <c r="I157" t="str">
        <f>LOOKUP(B157,ΠΕΡΙΦΕΡΕΙΑ!$A$2:$A$14,ΠΕΡΙΦΕΡΕΙΑ!$B$2:$B$14)</f>
        <v>Ολική</v>
      </c>
      <c r="J157">
        <f t="shared" si="20"/>
        <v>156</v>
      </c>
      <c r="K157">
        <f t="shared" si="21"/>
        <v>156</v>
      </c>
      <c r="L157" t="str">
        <f t="shared" si="18"/>
        <v>ΘΕΣΣΑΛΙΑΣ</v>
      </c>
      <c r="M157" t="str">
        <f t="shared" si="19"/>
        <v>ΘΕΣΣΑΛΙΑΣ - ΚΙΛΕΛΕΡ</v>
      </c>
      <c r="N157">
        <f t="shared" si="22"/>
        <v>14214</v>
      </c>
      <c r="O157" t="str">
        <f t="shared" si="23"/>
        <v>Κιλελέρ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/>
      </c>
      <c r="I158" t="str">
        <f>LOOKUP(B158,ΠΕΡΙΦΕΡΕΙΑ!$A$2:$A$14,ΠΕΡΙΦΕΡΕΙΑ!$B$2:$B$14)</f>
        <v>Ολική</v>
      </c>
      <c r="J158">
        <f t="shared" si="20"/>
        <v>157</v>
      </c>
      <c r="K158">
        <f t="shared" si="21"/>
        <v>157</v>
      </c>
      <c r="L158" t="str">
        <f t="shared" si="18"/>
        <v>ΘΕΣΣΑΛΙΑΣ</v>
      </c>
      <c r="M158" t="str">
        <f t="shared" si="19"/>
        <v>ΘΕΣΣΑΛΙΑΣ - ΛΑΡΙΣΑΙΩΝ</v>
      </c>
      <c r="N158">
        <f t="shared" si="22"/>
        <v>14250</v>
      </c>
      <c r="O158" t="str">
        <f t="shared" si="23"/>
        <v>Λαρισαίων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Ολική</v>
      </c>
      <c r="J159">
        <f t="shared" si="20"/>
        <v>158</v>
      </c>
      <c r="K159">
        <f t="shared" si="21"/>
        <v>158</v>
      </c>
      <c r="L159" t="str">
        <f t="shared" si="18"/>
        <v>ΘΕΣΣΑΛΙΑΣ</v>
      </c>
      <c r="M159" t="str">
        <f t="shared" si="19"/>
        <v>ΘΕΣΣΑΛΙΑΣ - ΛΙΜΝΗΣ ΠΛΑΣΤΗΡΑ</v>
      </c>
      <c r="N159">
        <f t="shared" si="22"/>
        <v>14244</v>
      </c>
      <c r="O159" t="str">
        <f t="shared" si="23"/>
        <v>Λίμνης Πλαστήρα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/>
      </c>
      <c r="I160" t="str">
        <f>LOOKUP(B160,ΠΕΡΙΦΕΡΕΙΑ!$A$2:$A$14,ΠΕΡΙΦΕΡΕΙΑ!$B$2:$B$14)</f>
        <v>Ολική</v>
      </c>
      <c r="J160">
        <f t="shared" si="20"/>
        <v>159</v>
      </c>
      <c r="K160">
        <f t="shared" si="21"/>
        <v>159</v>
      </c>
      <c r="L160" t="str">
        <f t="shared" si="18"/>
        <v>ΘΕΣΣΑΛΙΑΣ</v>
      </c>
      <c r="M160" t="str">
        <f t="shared" si="19"/>
        <v>ΘΕΣΣΑΛΙΑΣ - ΜΟΥΖΑΚΙΟΥ</v>
      </c>
      <c r="N160">
        <f t="shared" si="22"/>
        <v>14306</v>
      </c>
      <c r="O160" t="str">
        <f t="shared" si="23"/>
        <v>Μουζακίου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/>
      </c>
      <c r="I161" t="str">
        <f>LOOKUP(B161,ΠΕΡΙΦΕΡΕΙΑ!$A$2:$A$14,ΠΕΡΙΦΕΡΕΙΑ!$B$2:$B$14)</f>
        <v>Ολική</v>
      </c>
      <c r="J161">
        <f t="shared" si="20"/>
        <v>160</v>
      </c>
      <c r="K161">
        <f t="shared" si="21"/>
        <v>160</v>
      </c>
      <c r="L161" t="str">
        <f t="shared" si="18"/>
        <v>ΘΕΣΣΑΛΙΑΣ</v>
      </c>
      <c r="M161" t="str">
        <f t="shared" si="19"/>
        <v>ΘΕΣΣΑΛΙΑΣ - ΝΟΤΙΟΥ ΠΗΛΙΟΥ</v>
      </c>
      <c r="N161">
        <f t="shared" si="22"/>
        <v>14344</v>
      </c>
      <c r="O161" t="str">
        <f t="shared" si="23"/>
        <v>Νοτίου Πηλίου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/>
      </c>
      <c r="I162" t="str">
        <f>LOOKUP(B162,ΠΕΡΙΦΕΡΕΙΑ!$A$2:$A$14,ΠΕΡΙΦΕΡΕΙΑ!$B$2:$B$14)</f>
        <v>Ολική</v>
      </c>
      <c r="J162">
        <f t="shared" si="20"/>
        <v>161</v>
      </c>
      <c r="K162">
        <f t="shared" si="21"/>
        <v>161</v>
      </c>
      <c r="L162" t="str">
        <f t="shared" si="18"/>
        <v>ΘΕΣΣΑΛΙΑΣ</v>
      </c>
      <c r="M162" t="str">
        <f t="shared" si="19"/>
        <v>ΘΕΣΣΑΛΙΑΣ - ΠΑΛΑΜΑ</v>
      </c>
      <c r="N162">
        <f t="shared" si="22"/>
        <v>14392</v>
      </c>
      <c r="O162" t="str">
        <f t="shared" si="23"/>
        <v>Παλαμά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Ολική</v>
      </c>
      <c r="J163">
        <f t="shared" si="20"/>
        <v>162</v>
      </c>
      <c r="K163">
        <f t="shared" si="21"/>
        <v>162</v>
      </c>
      <c r="L163" t="str">
        <f t="shared" si="18"/>
        <v>ΘΕΣΣΑΛΙΑΣ</v>
      </c>
      <c r="M163" t="str">
        <f t="shared" si="19"/>
        <v>ΘΕΣΣΑΛΙΑΣ - ΠΥΛΗΣ</v>
      </c>
      <c r="N163">
        <f t="shared" si="22"/>
        <v>14376</v>
      </c>
      <c r="O163" t="str">
        <f t="shared" si="23"/>
        <v>Πύλης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/>
      </c>
      <c r="I164" t="str">
        <f>LOOKUP(B164,ΠΕΡΙΦΕΡΕΙΑ!$A$2:$A$14,ΠΕΡΙΦΕΡΕΙΑ!$B$2:$B$14)</f>
        <v>Ολική</v>
      </c>
      <c r="J164">
        <f t="shared" si="20"/>
        <v>163</v>
      </c>
      <c r="K164">
        <f t="shared" si="21"/>
        <v>163</v>
      </c>
      <c r="L164" t="str">
        <f t="shared" si="18"/>
        <v>ΘΕΣΣΑΛΙΑΣ</v>
      </c>
      <c r="M164" t="str">
        <f t="shared" si="19"/>
        <v>ΘΕΣΣΑΛΙΑΣ - ΡΗΓΑ ΦΕΡΑΙΟΥ</v>
      </c>
      <c r="N164">
        <f t="shared" si="22"/>
        <v>14430</v>
      </c>
      <c r="O164" t="str">
        <f t="shared" si="23"/>
        <v>Ρήγα Φερραίου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/>
      </c>
      <c r="I165" t="str">
        <f>LOOKUP(B165,ΠΕΡΙΦΕΡΕΙΑ!$A$2:$A$14,ΠΕΡΙΦΕΡΕΙΑ!$B$2:$B$14)</f>
        <v>Ολική</v>
      </c>
      <c r="J165">
        <f t="shared" si="20"/>
        <v>164</v>
      </c>
      <c r="K165">
        <f t="shared" si="21"/>
        <v>164</v>
      </c>
      <c r="L165" t="str">
        <f t="shared" si="18"/>
        <v>ΘΕΣΣΑΛΙΑΣ</v>
      </c>
      <c r="M165" t="str">
        <f t="shared" si="19"/>
        <v>ΘΕΣΣΑΛΙΑΣ - ΣΚΙΑΘΟΥ</v>
      </c>
      <c r="N165">
        <f t="shared" si="22"/>
        <v>14472</v>
      </c>
      <c r="O165" t="str">
        <f t="shared" si="23"/>
        <v>Σκιάθου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Ολική</v>
      </c>
      <c r="J166">
        <f t="shared" si="20"/>
        <v>165</v>
      </c>
      <c r="K166">
        <f t="shared" si="21"/>
        <v>165</v>
      </c>
      <c r="L166" t="str">
        <f t="shared" si="18"/>
        <v>ΘΕΣΣΑΛΙΑΣ</v>
      </c>
      <c r="M166" t="str">
        <f t="shared" si="19"/>
        <v>ΘΕΣΣΑΛΙΑΣ - ΣΚΟΠΕΛΟΥ</v>
      </c>
      <c r="N166">
        <f t="shared" si="22"/>
        <v>14474</v>
      </c>
      <c r="O166" t="str">
        <f t="shared" si="23"/>
        <v>Σκοπέλου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/>
      </c>
      <c r="I167" t="str">
        <f>LOOKUP(B167,ΠΕΡΙΦΕΡΕΙΑ!$A$2:$A$14,ΠΕΡΙΦΕΡΕΙΑ!$B$2:$B$14)</f>
        <v>Ολική</v>
      </c>
      <c r="J167">
        <f t="shared" si="20"/>
        <v>166</v>
      </c>
      <c r="K167">
        <f t="shared" si="21"/>
        <v>166</v>
      </c>
      <c r="L167" t="str">
        <f t="shared" si="18"/>
        <v>ΘΕΣΣΑΛΙΑΣ</v>
      </c>
      <c r="M167" t="str">
        <f t="shared" si="19"/>
        <v>ΘΕΣΣΑΛΙΑΣ - ΣΟΦΑΔΩΝ</v>
      </c>
      <c r="N167">
        <f t="shared" si="22"/>
        <v>14480</v>
      </c>
      <c r="O167" t="str">
        <f t="shared" si="23"/>
        <v>Σοφάδων</v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/>
      </c>
      <c r="I168" t="str">
        <f>LOOKUP(B168,ΠΕΡΙΦΕΡΕΙΑ!$A$2:$A$14,ΠΕΡΙΦΕΡΕΙΑ!$B$2:$B$14)</f>
        <v>Ολική</v>
      </c>
      <c r="J168">
        <f t="shared" si="20"/>
        <v>167</v>
      </c>
      <c r="K168">
        <f t="shared" si="21"/>
        <v>167</v>
      </c>
      <c r="L168" t="str">
        <f t="shared" si="18"/>
        <v>ΘΕΣΣΑΛΙΑΣ</v>
      </c>
      <c r="M168" t="str">
        <f t="shared" si="19"/>
        <v>ΘΕΣΣΑΛΙΑΣ - ΤΕΜΠΩΝ</v>
      </c>
      <c r="N168">
        <f t="shared" si="22"/>
        <v>14498</v>
      </c>
      <c r="O168" t="str">
        <f t="shared" si="23"/>
        <v>Τεμπών</v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/>
      </c>
      <c r="I169" t="str">
        <f>LOOKUP(B169,ΠΕΡΙΦΕΡΕΙΑ!$A$2:$A$14,ΠΕΡΙΦΕΡΕΙΑ!$B$2:$B$14)</f>
        <v>Ολική</v>
      </c>
      <c r="J169">
        <f t="shared" si="20"/>
        <v>168</v>
      </c>
      <c r="K169">
        <f t="shared" si="21"/>
        <v>168</v>
      </c>
      <c r="L169" t="str">
        <f t="shared" si="18"/>
        <v>ΘΕΣΣΑΛΙΑΣ</v>
      </c>
      <c r="M169" t="str">
        <f t="shared" si="19"/>
        <v>ΘΕΣΣΑΛΙΑΣ - ΤΡΙΚΚΑΙΩΝ</v>
      </c>
      <c r="N169">
        <f t="shared" si="22"/>
        <v>14504</v>
      </c>
      <c r="O169" t="str">
        <f t="shared" si="23"/>
        <v>Τρικκαίων</v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/>
      </c>
      <c r="I170" t="str">
        <f>LOOKUP(B170,ΠΕΡΙΦΕΡΕΙΑ!$A$2:$A$14,ΠΕΡΙΦΕΡΕΙΑ!$B$2:$B$14)</f>
        <v>Ολική</v>
      </c>
      <c r="J170">
        <f t="shared" si="20"/>
        <v>169</v>
      </c>
      <c r="K170">
        <f t="shared" si="21"/>
        <v>169</v>
      </c>
      <c r="L170" t="str">
        <f t="shared" si="18"/>
        <v>ΘΕΣΣΑΛΙΑΣ</v>
      </c>
      <c r="M170" t="str">
        <f t="shared" si="19"/>
        <v>ΘΕΣΣΑΛΙΑΣ - ΤΥΡΝΑΒΟΥ</v>
      </c>
      <c r="N170">
        <f t="shared" si="22"/>
        <v>14510</v>
      </c>
      <c r="O170" t="str">
        <f t="shared" si="23"/>
        <v>Τυρνάβου</v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/>
      </c>
      <c r="I171" t="str">
        <f>LOOKUP(B171,ΠΕΡΙΦΕΡΕΙΑ!$A$2:$A$14,ΠΕΡΙΦΕΡΕΙΑ!$B$2:$B$14)</f>
        <v>Ολική</v>
      </c>
      <c r="J171">
        <f t="shared" si="20"/>
        <v>170</v>
      </c>
      <c r="K171">
        <f t="shared" si="21"/>
        <v>170</v>
      </c>
      <c r="L171" t="str">
        <f t="shared" si="18"/>
        <v>ΘΕΣΣΑΛΙΑΣ</v>
      </c>
      <c r="M171" t="str">
        <f t="shared" si="19"/>
        <v>ΘΕΣΣΑΛΙΑΣ - ΦΑΡΚΑΔΟΝΑΣ</v>
      </c>
      <c r="N171">
        <f t="shared" si="22"/>
        <v>14514</v>
      </c>
      <c r="O171" t="str">
        <f t="shared" si="23"/>
        <v>Φαρκαδόνας</v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/>
      </c>
      <c r="I172" t="str">
        <f>LOOKUP(B172,ΠΕΡΙΦΕΡΕΙΑ!$A$2:$A$14,ΠΕΡΙΦΕΡΕΙΑ!$B$2:$B$14)</f>
        <v>Ολική</v>
      </c>
      <c r="J172">
        <f t="shared" si="20"/>
        <v>171</v>
      </c>
      <c r="K172">
        <f t="shared" si="21"/>
        <v>171</v>
      </c>
      <c r="L172" t="str">
        <f t="shared" si="18"/>
        <v>ΘΕΣΣΑΛΙΑΣ</v>
      </c>
      <c r="M172" t="str">
        <f t="shared" si="19"/>
        <v>ΘΕΣΣΑΛΙΑΣ - ΦΑΡΣΑΛΩΝ</v>
      </c>
      <c r="N172">
        <f t="shared" si="22"/>
        <v>14516</v>
      </c>
      <c r="O172" t="str">
        <f t="shared" si="23"/>
        <v>Φαρσάλων</v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/>
      </c>
      <c r="I173" t="str">
        <f>LOOKUP(B173,ΠΕΡΙΦΕΡΕΙΑ!$A$2:$A$14,ΠΕΡΙΦΕΡΕΙΑ!$B$2:$B$14)</f>
        <v>Ολική</v>
      </c>
      <c r="J173">
        <f t="shared" si="20"/>
        <v>172</v>
      </c>
      <c r="K173">
        <f t="shared" si="21"/>
        <v>172</v>
      </c>
      <c r="L173" t="str">
        <f t="shared" si="18"/>
        <v>ΙΟΝΙΩΝ ΝΗΣΩΝ</v>
      </c>
      <c r="M173" t="str">
        <f t="shared" si="19"/>
        <v>ΙΟΝΙΩΝ ΝΗΣΩΝ - ΖΑΚΥΝΘΟΥ</v>
      </c>
      <c r="N173">
        <f t="shared" si="22"/>
        <v>14112</v>
      </c>
      <c r="O173" t="str">
        <f t="shared" si="23"/>
        <v>Ζακύνθου</v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Ολική</v>
      </c>
      <c r="J174">
        <f t="shared" si="20"/>
        <v>173</v>
      </c>
      <c r="K174">
        <f t="shared" si="21"/>
        <v>173</v>
      </c>
      <c r="L174" t="str">
        <f t="shared" si="18"/>
        <v>ΙΟΝΙΩΝ ΝΗΣΩΝ</v>
      </c>
      <c r="M174" t="str">
        <f t="shared" si="19"/>
        <v>ΙΟΝΙΩΝ ΝΗΣΩΝ - ΙΘΑΚΗΣ</v>
      </c>
      <c r="N174">
        <f t="shared" si="22"/>
        <v>14150</v>
      </c>
      <c r="O174" t="str">
        <f t="shared" si="23"/>
        <v>Ιθάκης</v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/>
      </c>
      <c r="I175" t="str">
        <f>LOOKUP(B175,ΠΕΡΙΦΕΡΕΙΑ!$A$2:$A$14,ΠΕΡΙΦΕΡΕΙΑ!$B$2:$B$14)</f>
        <v>Ολική</v>
      </c>
      <c r="J175">
        <f t="shared" si="20"/>
        <v>174</v>
      </c>
      <c r="K175">
        <f t="shared" si="21"/>
        <v>174</v>
      </c>
      <c r="L175" t="str">
        <f t="shared" si="18"/>
        <v>ΙΟΝΙΩΝ ΝΗΣΩΝ</v>
      </c>
      <c r="M175" t="str">
        <f t="shared" si="19"/>
        <v>ΙΟΝΙΩΝ ΝΗΣΩΝ - ΚΕΡΚΥΡΑΣ</v>
      </c>
      <c r="N175">
        <f t="shared" si="22"/>
        <v>14166</v>
      </c>
      <c r="O175" t="str">
        <f t="shared" si="23"/>
        <v>Κέρκυρας</v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/>
      </c>
      <c r="I176" t="str">
        <f>LOOKUP(B176,ΠΕΡΙΦΕΡΕΙΑ!$A$2:$A$14,ΠΕΡΙΦΕΡΕΙΑ!$B$2:$B$14)</f>
        <v>Ολική</v>
      </c>
      <c r="J176">
        <f t="shared" si="20"/>
        <v>175</v>
      </c>
      <c r="K176">
        <f t="shared" si="21"/>
        <v>175</v>
      </c>
      <c r="L176" t="str">
        <f t="shared" si="18"/>
        <v>ΙΟΝΙΩΝ ΝΗΣΩΝ</v>
      </c>
      <c r="M176" t="str">
        <f t="shared" si="19"/>
        <v>ΙΟΝΙΩΝ ΝΗΣΩΝ - ΚΕΦΑΛΟΝΙΑΣ</v>
      </c>
      <c r="N176">
        <f t="shared" si="22"/>
        <v>14210</v>
      </c>
      <c r="O176" t="str">
        <f t="shared" si="23"/>
        <v>Κεφαλονιάς</v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/>
      </c>
      <c r="I177" t="str">
        <f>LOOKUP(B177,ΠΕΡΙΦΕΡΕΙΑ!$A$2:$A$14,ΠΕΡΙΦΕΡΕΙΑ!$B$2:$B$14)</f>
        <v>Ολική</v>
      </c>
      <c r="J177">
        <f t="shared" si="20"/>
        <v>176</v>
      </c>
      <c r="K177">
        <f t="shared" si="21"/>
        <v>176</v>
      </c>
      <c r="L177" t="str">
        <f t="shared" si="18"/>
        <v>ΙΟΝΙΩΝ ΝΗΣΩΝ</v>
      </c>
      <c r="M177" t="str">
        <f t="shared" si="19"/>
        <v>ΙΟΝΙΩΝ ΝΗΣΩΝ - ΛΕΥΚΑΔΑΣ</v>
      </c>
      <c r="N177">
        <f t="shared" si="22"/>
        <v>14258</v>
      </c>
      <c r="O177" t="str">
        <f t="shared" si="23"/>
        <v>Λευκάδας</v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Ολική</v>
      </c>
      <c r="J178">
        <f t="shared" si="20"/>
        <v>177</v>
      </c>
      <c r="K178">
        <f t="shared" si="21"/>
        <v>177</v>
      </c>
      <c r="L178" t="str">
        <f t="shared" si="18"/>
        <v>ΙΟΝΙΩΝ ΝΗΣΩΝ</v>
      </c>
      <c r="M178" t="str">
        <f t="shared" si="19"/>
        <v>ΙΟΝΙΩΝ ΝΗΣΩΝ - ΜΕΓΑΝΗΣΙΟΥ</v>
      </c>
      <c r="N178">
        <f t="shared" si="22"/>
        <v>14290</v>
      </c>
      <c r="O178" t="str">
        <f t="shared" si="23"/>
        <v>Μεγανησίου</v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/>
      </c>
      <c r="I179" t="str">
        <f>LOOKUP(B179,ΠΕΡΙΦΕΡΕΙΑ!$A$2:$A$14,ΠΕΡΙΦΕΡΕΙΑ!$B$2:$B$14)</f>
        <v>Ολική</v>
      </c>
      <c r="J179">
        <f t="shared" si="20"/>
        <v>178</v>
      </c>
      <c r="K179">
        <f t="shared" si="21"/>
        <v>178</v>
      </c>
      <c r="L179" t="str">
        <f t="shared" si="18"/>
        <v>ΙΟΝΙΩΝ ΝΗΣΩΝ</v>
      </c>
      <c r="M179" t="str">
        <f t="shared" si="19"/>
        <v>ΙΟΝΙΩΝ ΝΗΣΩΝ - ΠΑΞΩΝ</v>
      </c>
      <c r="N179">
        <f t="shared" si="22"/>
        <v>14396</v>
      </c>
      <c r="O179" t="str">
        <f t="shared" si="23"/>
        <v>Παξών</v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/>
      </c>
      <c r="I180" t="str">
        <f>LOOKUP(B180,ΠΕΡΙΦΕΡΕΙΑ!$A$2:$A$14,ΠΕΡΙΦΕΡΕΙΑ!$B$2:$B$14)</f>
        <v>Ολική</v>
      </c>
      <c r="J180">
        <f t="shared" si="20"/>
        <v>179</v>
      </c>
      <c r="K180">
        <f t="shared" si="21"/>
        <v>179</v>
      </c>
      <c r="L180" t="str">
        <f t="shared" si="18"/>
        <v>ΚΕΝΤΡΙΚΗΣ ΜΑΚΕΔΟΝΙΑΣ</v>
      </c>
      <c r="M180" t="str">
        <f t="shared" si="19"/>
        <v>ΚΕΝΤΡΙΚΗΣ ΜΑΚΕΔΟΝΙΑΣ - ΑΛΕΞΑΝΔΡΕΙΑΣ</v>
      </c>
      <c r="N180">
        <f t="shared" si="22"/>
        <v>13954</v>
      </c>
      <c r="O180" t="str">
        <f t="shared" si="23"/>
        <v>Αλεξάνδρειας</v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Ολική</v>
      </c>
      <c r="J181">
        <f t="shared" si="20"/>
        <v>180</v>
      </c>
      <c r="K181">
        <f t="shared" si="21"/>
        <v>180</v>
      </c>
      <c r="L181" t="str">
        <f t="shared" si="18"/>
        <v>ΚΕΝΤΡΙΚΗΣ ΜΑΚΕΔΟΝΙΑΣ</v>
      </c>
      <c r="M181" t="str">
        <f t="shared" si="19"/>
        <v>ΚΕΝΤΡΙΚΗΣ ΜΑΚΕΔΟΝΙΑΣ - ΑΛΜΩΠΙΑΣ</v>
      </c>
      <c r="N181">
        <f t="shared" si="22"/>
        <v>13962</v>
      </c>
      <c r="O181" t="str">
        <f t="shared" si="23"/>
        <v>Αλμωπίας</v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/>
      </c>
      <c r="I182" t="str">
        <f>LOOKUP(B182,ΠΕΡΙΦΕΡΕΙΑ!$A$2:$A$14,ΠΕΡΙΦΕΡΕΙΑ!$B$2:$B$14)</f>
        <v>Ολική</v>
      </c>
      <c r="J182">
        <f t="shared" si="20"/>
        <v>181</v>
      </c>
      <c r="K182">
        <f t="shared" si="21"/>
        <v>181</v>
      </c>
      <c r="L182" t="str">
        <f t="shared" si="18"/>
        <v>ΚΕΝΤΡΙΚΗΣ ΜΑΚΕΔΟΝΙΑΣ</v>
      </c>
      <c r="M182" t="str">
        <f t="shared" si="19"/>
        <v>ΚΕΝΤΡΙΚΗΣ ΜΑΚΕΔΟΝΙΑΣ - ΑΜΠΕΛΟΚΗΠΩΝ – ΜΕΝΕΜΕΝΗΣ</v>
      </c>
      <c r="N182">
        <f t="shared" si="22"/>
        <v>13972</v>
      </c>
      <c r="O182" t="str">
        <f t="shared" si="23"/>
        <v>Αμπελοκήπων - Μενεμένης</v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/>
      </c>
      <c r="I183" t="str">
        <f>LOOKUP(B183,ΠΕΡΙΦΕΡΕΙΑ!$A$2:$A$14,ΠΕΡΙΦΕΡΕΙΑ!$B$2:$B$14)</f>
        <v>Ολική</v>
      </c>
      <c r="J183">
        <f t="shared" si="20"/>
        <v>182</v>
      </c>
      <c r="K183">
        <f t="shared" si="21"/>
        <v>182</v>
      </c>
      <c r="L183" t="str">
        <f t="shared" si="18"/>
        <v>ΚΕΝΤΡΙΚΗΣ ΜΑΚΕΔΟΝΙΑΣ</v>
      </c>
      <c r="M183" t="str">
        <f t="shared" si="19"/>
        <v>ΚΕΝΤΡΙΚΗΣ ΜΑΚΕΔΟΝΙΑΣ - ΑΜΦΙΠΟΛΗΣ</v>
      </c>
      <c r="N183">
        <f t="shared" si="22"/>
        <v>13978</v>
      </c>
      <c r="O183" t="str">
        <f t="shared" si="23"/>
        <v>Αμφίπολης</v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/>
      </c>
      <c r="I184" t="str">
        <f>LOOKUP(B184,ΠΕΡΙΦΕΡΕΙΑ!$A$2:$A$14,ΠΕΡΙΦΕΡΕΙΑ!$B$2:$B$14)</f>
        <v>Ολική</v>
      </c>
      <c r="J184">
        <f t="shared" si="20"/>
        <v>183</v>
      </c>
      <c r="K184">
        <f t="shared" si="21"/>
        <v>183</v>
      </c>
      <c r="L184" t="str">
        <f t="shared" si="18"/>
        <v>ΚΕΝΤΡΙΚΗΣ ΜΑΚΕΔΟΝΙΑΣ</v>
      </c>
      <c r="M184" t="str">
        <f t="shared" si="19"/>
        <v>ΚΕΝΤΡΙΚΗΣ ΜΑΚΕΔΟΝΙΑΣ - ΑΡΙΣΤΟΤΕΛΗ</v>
      </c>
      <c r="N184">
        <f t="shared" si="22"/>
        <v>13998</v>
      </c>
      <c r="O184" t="str">
        <f t="shared" si="23"/>
        <v>Αριστοτέλη</v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/>
      </c>
      <c r="I185" t="str">
        <f>LOOKUP(B185,ΠΕΡΙΦΕΡΕΙΑ!$A$2:$A$14,ΠΕΡΙΦΕΡΕΙΑ!$B$2:$B$14)</f>
        <v>Ολική</v>
      </c>
      <c r="J185">
        <f t="shared" si="20"/>
        <v>184</v>
      </c>
      <c r="K185">
        <f t="shared" si="21"/>
        <v>184</v>
      </c>
      <c r="L185" t="str">
        <f t="shared" si="18"/>
        <v>ΚΕΝΤΡΙΚΗΣ ΜΑΚΕΔΟΝΙΑΣ</v>
      </c>
      <c r="M185" t="str">
        <f t="shared" si="19"/>
        <v>ΚΕΝΤΡΙΚΗΣ ΜΑΚΕΔΟΝΙΑΣ - ΒΕΡΟΙΑΣ</v>
      </c>
      <c r="N185">
        <f t="shared" si="22"/>
        <v>14018</v>
      </c>
      <c r="O185" t="str">
        <f t="shared" si="23"/>
        <v>Βέροιας</v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/>
      </c>
      <c r="I186" t="str">
        <f>LOOKUP(B186,ΠΕΡΙΦΕΡΕΙΑ!$A$2:$A$14,ΠΕΡΙΦΕΡΕΙΑ!$B$2:$B$14)</f>
        <v>Ολική</v>
      </c>
      <c r="J186">
        <f t="shared" si="20"/>
        <v>185</v>
      </c>
      <c r="K186">
        <f t="shared" si="21"/>
        <v>185</v>
      </c>
      <c r="L186" t="str">
        <f t="shared" si="18"/>
        <v>ΚΕΝΤΡΙΚΗΣ ΜΑΚΕΔΟΝΙΑΣ</v>
      </c>
      <c r="M186" t="str">
        <f t="shared" si="19"/>
        <v>ΚΕΝΤΡΙΚΗΣ ΜΑΚΕΔΟΝΙΑΣ - ΒΙΣΑΛΤΙΑΣ</v>
      </c>
      <c r="N186">
        <f t="shared" si="22"/>
        <v>14030</v>
      </c>
      <c r="O186" t="str">
        <f t="shared" si="23"/>
        <v>Βισαλτίας</v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/>
      </c>
      <c r="I187" t="str">
        <f>LOOKUP(B187,ΠΕΡΙΦΕΡΕΙΑ!$A$2:$A$14,ΠΕΡΙΦΕΡΕΙΑ!$B$2:$B$14)</f>
        <v>Ολική</v>
      </c>
      <c r="J187">
        <f t="shared" si="20"/>
        <v>186</v>
      </c>
      <c r="K187">
        <f t="shared" si="21"/>
        <v>186</v>
      </c>
      <c r="L187" t="str">
        <f t="shared" si="18"/>
        <v>ΚΕΝΤΡΙΚΗΣ ΜΑΚΕΔΟΝΙΑΣ</v>
      </c>
      <c r="M187" t="str">
        <f t="shared" si="19"/>
        <v>ΚΕΝΤΡΙΚΗΣ ΜΑΚΕΔΟΝΙΑΣ - ΒΟΛΒΗΣ</v>
      </c>
      <c r="N187">
        <f t="shared" si="22"/>
        <v>14020</v>
      </c>
      <c r="O187" t="str">
        <f t="shared" si="23"/>
        <v>Βόλβης</v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/>
      </c>
      <c r="I188" t="str">
        <f>LOOKUP(B188,ΠΕΡΙΦΕΡΕΙΑ!$A$2:$A$14,ΠΕΡΙΦΕΡΕΙΑ!$B$2:$B$14)</f>
        <v>Ολική</v>
      </c>
      <c r="J188">
        <f t="shared" si="20"/>
        <v>187</v>
      </c>
      <c r="K188">
        <f t="shared" si="21"/>
        <v>187</v>
      </c>
      <c r="L188" t="str">
        <f t="shared" si="18"/>
        <v>ΚΕΝΤΡΙΚΗΣ ΜΑΚΕΔΟΝΙΑΣ</v>
      </c>
      <c r="M188" t="str">
        <f t="shared" si="19"/>
        <v>ΚΕΝΤΡΙΚΗΣ ΜΑΚΕΔΟΝΙΑΣ - ΔΕΛΤΑ</v>
      </c>
      <c r="N188">
        <f t="shared" si="22"/>
        <v>14054</v>
      </c>
      <c r="O188" t="str">
        <f t="shared" si="23"/>
        <v>Δέλτα</v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/>
      </c>
      <c r="I189" t="str">
        <f>LOOKUP(B189,ΠΕΡΙΦΕΡΕΙΑ!$A$2:$A$14,ΠΕΡΙΦΕΡΕΙΑ!$B$2:$B$14)</f>
        <v>Ολική</v>
      </c>
      <c r="J189">
        <f t="shared" si="20"/>
        <v>188</v>
      </c>
      <c r="K189">
        <f t="shared" si="21"/>
        <v>188</v>
      </c>
      <c r="L189" t="str">
        <f t="shared" si="18"/>
        <v>ΚΕΝΤΡΙΚΗΣ ΜΑΚΕΔΟΝΙΑΣ</v>
      </c>
      <c r="M189" t="str">
        <f t="shared" si="19"/>
        <v>ΚΕΝΤΡΙΚΗΣ ΜΑΚΕΔΟΝΙΑΣ - ΔΙΟΥ – ΟΛΥΜΠΟΥ</v>
      </c>
      <c r="N189">
        <f t="shared" si="22"/>
        <v>14056</v>
      </c>
      <c r="O189" t="str">
        <f t="shared" si="23"/>
        <v>Δίου - Ολύμπου</v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/>
      </c>
      <c r="I190" t="str">
        <f>LOOKUP(B190,ΠΕΡΙΦΕΡΕΙΑ!$A$2:$A$14,ΠΕΡΙΦΕΡΕΙΑ!$B$2:$B$14)</f>
        <v>Ολική</v>
      </c>
      <c r="J190">
        <f t="shared" si="20"/>
        <v>189</v>
      </c>
      <c r="K190">
        <f t="shared" si="21"/>
        <v>189</v>
      </c>
      <c r="L190" t="str">
        <f t="shared" si="18"/>
        <v>ΚΕΝΤΡΙΚΗΣ ΜΑΚΕΔΟΝΙΑΣ</v>
      </c>
      <c r="M190" t="str">
        <f t="shared" si="19"/>
        <v>ΚΕΝΤΡΙΚΗΣ ΜΑΚΕΔΟΝΙΑΣ - ΕΔΕΣΣΑΣ</v>
      </c>
      <c r="N190">
        <f t="shared" si="22"/>
        <v>13912</v>
      </c>
      <c r="O190" t="str">
        <f t="shared" si="23"/>
        <v>Έδεσσας</v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/>
      </c>
      <c r="I191" t="str">
        <f>LOOKUP(B191,ΠΕΡΙΦΕΡΕΙΑ!$A$2:$A$14,ΠΕΡΙΦΕΡΕΙΑ!$B$2:$B$14)</f>
        <v>Ολική</v>
      </c>
      <c r="J191">
        <f t="shared" si="20"/>
        <v>190</v>
      </c>
      <c r="K191">
        <f t="shared" si="21"/>
        <v>190</v>
      </c>
      <c r="L191" t="str">
        <f t="shared" si="18"/>
        <v>ΚΕΝΤΡΙΚΗΣ ΜΑΚΕΔΟΝΙΑΣ</v>
      </c>
      <c r="M191" t="str">
        <f t="shared" si="19"/>
        <v>ΚΕΝΤΡΙΚΗΣ ΜΑΚΕΔΟΝΙΑΣ - ΕΜΜΑΝΟΥΗΛ ΠΑΠΠΑ</v>
      </c>
      <c r="N191">
        <f t="shared" si="22"/>
        <v>14092</v>
      </c>
      <c r="O191" t="str">
        <f t="shared" si="23"/>
        <v>Εμμανουήλ Παππά</v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/>
      </c>
      <c r="I192" t="str">
        <f>LOOKUP(B192,ΠΕΡΙΦΕΡΕΙΑ!$A$2:$A$14,ΠΕΡΙΦΕΡΕΙΑ!$B$2:$B$14)</f>
        <v>Ολική</v>
      </c>
      <c r="J192">
        <f t="shared" si="20"/>
        <v>191</v>
      </c>
      <c r="K192">
        <f t="shared" si="21"/>
        <v>191</v>
      </c>
      <c r="L192" t="str">
        <f t="shared" si="18"/>
        <v>ΚΕΝΤΡΙΚΗΣ ΜΑΚΕΔΟΝΙΑΣ</v>
      </c>
      <c r="M192" t="str">
        <f t="shared" si="19"/>
        <v>ΚΕΝΤΡΙΚΗΣ ΜΑΚΕΔΟΝΙΑΣ - ΗΡΑΚΛΕΙΑΣ</v>
      </c>
      <c r="N192">
        <f t="shared" si="22"/>
        <v>14124</v>
      </c>
      <c r="O192" t="str">
        <f t="shared" si="23"/>
        <v>Ηρακλείας</v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/>
      </c>
      <c r="I193" t="str">
        <f>LOOKUP(B193,ΠΕΡΙΦΕΡΕΙΑ!$A$2:$A$14,ΠΕΡΙΦΕΡΕΙΑ!$B$2:$B$14)</f>
        <v>Ολική</v>
      </c>
      <c r="J193">
        <f t="shared" si="20"/>
        <v>192</v>
      </c>
      <c r="K193">
        <f t="shared" si="21"/>
        <v>192</v>
      </c>
      <c r="L193" t="str">
        <f t="shared" si="18"/>
        <v>ΚΕΝΤΡΙΚΗΣ ΜΑΚΕΔΟΝΙΑΣ</v>
      </c>
      <c r="M193" t="str">
        <f t="shared" si="19"/>
        <v>ΚΕΝΤΡΙΚΗΣ ΜΑΚΕΔΟΝΙΑΣ - ΘΕΡΜΑΪΚΟΥ</v>
      </c>
      <c r="N193">
        <f t="shared" si="22"/>
        <v>14136</v>
      </c>
      <c r="O193" t="str">
        <f t="shared" si="23"/>
        <v>Θερμαϊκού</v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/>
      </c>
      <c r="I194" t="str">
        <f>LOOKUP(B194,ΠΕΡΙΦΕΡΕΙΑ!$A$2:$A$14,ΠΕΡΙΦΕΡΕΙΑ!$B$2:$B$14)</f>
        <v>Ολική</v>
      </c>
      <c r="J194">
        <f t="shared" si="20"/>
        <v>193</v>
      </c>
      <c r="K194">
        <f t="shared" si="21"/>
        <v>193</v>
      </c>
      <c r="L194" t="str">
        <f t="shared" ref="L194:L257" si="26">IF(ISNUMBER(K194),LOOKUP(K194,A:A,B:B),"")</f>
        <v>ΚΕΝΤΡΙΚΗΣ ΜΑΚΕΔΟΝΙΑΣ</v>
      </c>
      <c r="M194" t="str">
        <f t="shared" ref="M194:M257" si="27">IF(ISNUMBER(K194),LOOKUP(K194,A:A,B:B)&amp;" - "&amp;LOOKUP(K194,A:A,D:D),"")</f>
        <v>ΚΕΝΤΡΙΚΗΣ ΜΑΚΕΔΟΝΙΑΣ - ΘΕΡΜΗΣ</v>
      </c>
      <c r="N194">
        <f t="shared" si="22"/>
        <v>14130</v>
      </c>
      <c r="O194" t="str">
        <f t="shared" si="23"/>
        <v>Θέρμης</v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/>
      </c>
      <c r="I195" t="str">
        <f>LOOKUP(B195,ΠΕΡΙΦΕΡΕΙΑ!$A$2:$A$14,ΠΕΡΙΦΕΡΕΙΑ!$B$2:$B$14)</f>
        <v>Ολική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194</v>
      </c>
      <c r="L195" t="str">
        <f t="shared" si="26"/>
        <v>ΚΕΝΤΡΙΚΗΣ ΜΑΚΕΔΟΝΙΑΣ</v>
      </c>
      <c r="M195" t="str">
        <f t="shared" si="27"/>
        <v>ΚΕΝΤΡΙΚΗΣ ΜΑΚΕΔΟΝΙΑΣ - ΘΕΣΣΑΛΟΝΙΚΗΣ</v>
      </c>
      <c r="N195">
        <f t="shared" ref="N195:N258" si="30">IF(ISNUMBER(K195),LOOKUP(K195,A:A,G:G),"")</f>
        <v>14138</v>
      </c>
      <c r="O195" t="str">
        <f t="shared" ref="O195:O258" si="31">IF(ISNUMBER(K195),LOOKUP(K195,A:A,F:F),"")</f>
        <v>Θεσσαλονίκης</v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/>
      </c>
      <c r="I196" t="str">
        <f>LOOKUP(B196,ΠΕΡΙΦΕΡΕΙΑ!$A$2:$A$14,ΠΕΡΙΦΕΡΕΙΑ!$B$2:$B$14)</f>
        <v>Ολική</v>
      </c>
      <c r="J196">
        <f t="shared" si="28"/>
        <v>195</v>
      </c>
      <c r="K196">
        <f t="shared" si="29"/>
        <v>195</v>
      </c>
      <c r="L196" t="str">
        <f t="shared" si="26"/>
        <v>ΚΕΝΤΡΙΚΗΣ ΜΑΚΕΔΟΝΙΑΣ</v>
      </c>
      <c r="M196" t="str">
        <f t="shared" si="27"/>
        <v>ΚΕΝΤΡΙΚΗΣ ΜΑΚΕΔΟΝΙΑΣ - ΚΑΛΑΜΑΡΙΑΣ</v>
      </c>
      <c r="N196">
        <f t="shared" si="30"/>
        <v>14182</v>
      </c>
      <c r="O196" t="str">
        <f t="shared" si="31"/>
        <v>Καλαμαριάς</v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/>
      </c>
      <c r="I197" t="str">
        <f>LOOKUP(B197,ΠΕΡΙΦΕΡΕΙΑ!$A$2:$A$14,ΠΕΡΙΦΕΡΕΙΑ!$B$2:$B$14)</f>
        <v>Ολική</v>
      </c>
      <c r="J197">
        <f t="shared" si="28"/>
        <v>196</v>
      </c>
      <c r="K197">
        <f t="shared" si="29"/>
        <v>196</v>
      </c>
      <c r="L197" t="str">
        <f t="shared" si="26"/>
        <v>ΚΕΝΤΡΙΚΗΣ ΜΑΚΕΔΟΝΙΑΣ</v>
      </c>
      <c r="M197" t="str">
        <f t="shared" si="27"/>
        <v>ΚΕΝΤΡΙΚΗΣ ΜΑΚΕΔΟΝΙΑΣ - ΚΑΣΣΑΝΔΡΑΣ</v>
      </c>
      <c r="N197">
        <f t="shared" si="30"/>
        <v>14200</v>
      </c>
      <c r="O197" t="str">
        <f t="shared" si="31"/>
        <v>Κασσάνδρας</v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/>
      </c>
      <c r="I198" t="str">
        <f>LOOKUP(B198,ΠΕΡΙΦΕΡΕΙΑ!$A$2:$A$14,ΠΕΡΙΦΕΡΕΙΑ!$B$2:$B$14)</f>
        <v>Ολική</v>
      </c>
      <c r="J198">
        <f t="shared" si="28"/>
        <v>197</v>
      </c>
      <c r="K198">
        <f t="shared" si="29"/>
        <v>197</v>
      </c>
      <c r="L198" t="str">
        <f t="shared" si="26"/>
        <v>ΚΕΝΤΡΙΚΗΣ ΜΑΚΕΔΟΝΙΑΣ</v>
      </c>
      <c r="M198" t="str">
        <f t="shared" si="27"/>
        <v>ΚΕΝΤΡΙΚΗΣ ΜΑΚΕΔΟΝΙΑΣ - ΚΑΤΕΡΙΝΗΣ</v>
      </c>
      <c r="N198">
        <f t="shared" si="30"/>
        <v>14204</v>
      </c>
      <c r="O198" t="str">
        <f t="shared" si="31"/>
        <v>Κατερίνης</v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/>
      </c>
      <c r="I199" t="str">
        <f>LOOKUP(B199,ΠΕΡΙΦΕΡΕΙΑ!$A$2:$A$14,ΠΕΡΙΦΕΡΕΙΑ!$B$2:$B$14)</f>
        <v>Ολική</v>
      </c>
      <c r="J199">
        <f t="shared" si="28"/>
        <v>198</v>
      </c>
      <c r="K199">
        <f t="shared" si="29"/>
        <v>198</v>
      </c>
      <c r="L199" t="str">
        <f t="shared" si="26"/>
        <v>ΚΕΝΤΡΙΚΗΣ ΜΑΚΕΔΟΝΙΑΣ</v>
      </c>
      <c r="M199" t="str">
        <f t="shared" si="27"/>
        <v>ΚΕΝΤΡΙΚΗΣ ΜΑΚΕΔΟΝΙΑΣ - ΚΙΛΚΙΣ</v>
      </c>
      <c r="N199">
        <f t="shared" si="30"/>
        <v>14216</v>
      </c>
      <c r="O199" t="str">
        <f t="shared" si="31"/>
        <v>Κιλκίς</v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/>
      </c>
      <c r="I200" t="str">
        <f>LOOKUP(B200,ΠΕΡΙΦΕΡΕΙΑ!$A$2:$A$14,ΠΕΡΙΦΕΡΕΙΑ!$B$2:$B$14)</f>
        <v>Ολική</v>
      </c>
      <c r="J200">
        <f t="shared" si="28"/>
        <v>199</v>
      </c>
      <c r="K200">
        <f t="shared" si="29"/>
        <v>199</v>
      </c>
      <c r="L200" t="str">
        <f t="shared" si="26"/>
        <v>ΚΕΝΤΡΙΚΗΣ ΜΑΚΕΔΟΝΙΑΣ</v>
      </c>
      <c r="M200" t="str">
        <f t="shared" si="27"/>
        <v>ΚΕΝΤΡΙΚΗΣ ΜΑΚΕΔΟΝΙΑΣ - ΚΟΡΔΕΛΙΟΥ – ΕΥΟΣΜΟΥ</v>
      </c>
      <c r="N200">
        <f t="shared" si="30"/>
        <v>14226</v>
      </c>
      <c r="O200" t="str">
        <f t="shared" si="31"/>
        <v>Κορδελιού - Ευόσμου</v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/>
      </c>
      <c r="I201" t="str">
        <f>LOOKUP(B201,ΠΕΡΙΦΕΡΕΙΑ!$A$2:$A$14,ΠΕΡΙΦΕΡΕΙΑ!$B$2:$B$14)</f>
        <v>Ολική</v>
      </c>
      <c r="J201">
        <f t="shared" si="28"/>
        <v>200</v>
      </c>
      <c r="K201">
        <f t="shared" si="29"/>
        <v>200</v>
      </c>
      <c r="L201" t="str">
        <f t="shared" si="26"/>
        <v>ΚΕΝΤΡΙΚΗΣ ΜΑΚΕΔΟΝΙΑΣ</v>
      </c>
      <c r="M201" t="str">
        <f t="shared" si="27"/>
        <v>ΚΕΝΤΡΙΚΗΣ ΜΑΚΕΔΟΝΙΑΣ - ΛΑΓΚΑΔΑ</v>
      </c>
      <c r="N201">
        <f t="shared" si="30"/>
        <v>14246</v>
      </c>
      <c r="O201" t="str">
        <f t="shared" si="31"/>
        <v>Λαγκαδά</v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/>
      </c>
      <c r="I202" t="str">
        <f>LOOKUP(B202,ΠΕΡΙΦΕΡΕΙΑ!$A$2:$A$14,ΠΕΡΙΦΕΡΕΙΑ!$B$2:$B$14)</f>
        <v>Ολική</v>
      </c>
      <c r="J202">
        <f t="shared" si="28"/>
        <v>201</v>
      </c>
      <c r="K202">
        <f t="shared" si="29"/>
        <v>201</v>
      </c>
      <c r="L202" t="str">
        <f t="shared" si="26"/>
        <v>ΚΕΝΤΡΙΚΗΣ ΜΑΚΕΔΟΝΙΑΣ</v>
      </c>
      <c r="M202" t="str">
        <f t="shared" si="27"/>
        <v>ΚΕΝΤΡΙΚΗΣ ΜΑΚΕΔΟΝΙΑΣ - ΝΑΟΥΣΑΣ</v>
      </c>
      <c r="N202">
        <f t="shared" si="30"/>
        <v>14314</v>
      </c>
      <c r="O202" t="str">
        <f t="shared" si="31"/>
        <v>Νάουσας</v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/>
      </c>
      <c r="I203" t="str">
        <f>LOOKUP(B203,ΠΕΡΙΦΕΡΕΙΑ!$A$2:$A$14,ΠΕΡΙΦΕΡΕΙΑ!$B$2:$B$14)</f>
        <v>Ολική</v>
      </c>
      <c r="J203">
        <f t="shared" si="28"/>
        <v>202</v>
      </c>
      <c r="K203">
        <f t="shared" si="29"/>
        <v>202</v>
      </c>
      <c r="L203" t="str">
        <f t="shared" si="26"/>
        <v>ΚΕΝΤΡΙΚΗΣ ΜΑΚΕΔΟΝΙΑΣ</v>
      </c>
      <c r="M203" t="str">
        <f t="shared" si="27"/>
        <v>ΚΕΝΤΡΙΚΗΣ ΜΑΚΕΔΟΝΙΑΣ - ΝΕΑΠΟΛΗΣ – ΣΥΚΕΩΝ</v>
      </c>
      <c r="N203">
        <f t="shared" si="30"/>
        <v>14316</v>
      </c>
      <c r="O203" t="str">
        <f t="shared" si="31"/>
        <v>Νέαπολης - Συκεών</v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/>
      </c>
      <c r="I204" t="str">
        <f>LOOKUP(B204,ΠΕΡΙΦΕΡΕΙΑ!$A$2:$A$14,ΠΕΡΙΦΕΡΕΙΑ!$B$2:$B$14)</f>
        <v>Ολική</v>
      </c>
      <c r="J204">
        <f t="shared" si="28"/>
        <v>203</v>
      </c>
      <c r="K204">
        <f t="shared" si="29"/>
        <v>203</v>
      </c>
      <c r="L204" t="str">
        <f t="shared" si="26"/>
        <v>ΚΕΝΤΡΙΚΗΣ ΜΑΚΕΔΟΝΙΑΣ</v>
      </c>
      <c r="M204" t="str">
        <f t="shared" si="27"/>
        <v>ΚΕΝΤΡΙΚΗΣ ΜΑΚΕΔΟΝΙΑΣ - ΝΕΑΣ ΖΙΧΝΗΣ</v>
      </c>
      <c r="N204">
        <f t="shared" si="30"/>
        <v>14318</v>
      </c>
      <c r="O204" t="str">
        <f t="shared" si="31"/>
        <v>Νέας Ζίχνης</v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/>
      </c>
      <c r="I205" t="str">
        <f>LOOKUP(B205,ΠΕΡΙΦΕΡΕΙΑ!$A$2:$A$14,ΠΕΡΙΦΕΡΕΙΑ!$B$2:$B$14)</f>
        <v>Ολική</v>
      </c>
      <c r="J205">
        <f t="shared" si="28"/>
        <v>204</v>
      </c>
      <c r="K205">
        <f t="shared" si="29"/>
        <v>204</v>
      </c>
      <c r="L205" t="str">
        <f t="shared" si="26"/>
        <v>ΚΕΝΤΡΙΚΗΣ ΜΑΚΕΔΟΝΙΑΣ</v>
      </c>
      <c r="M205" t="str">
        <f t="shared" si="27"/>
        <v>ΚΕΝΤΡΙΚΗΣ ΜΑΚΕΔΟΝΙΑΣ - ΝΕΑΣ ΠΡΟΠΟΝΤΙΔΑΣ</v>
      </c>
      <c r="N205">
        <f t="shared" si="30"/>
        <v>14322</v>
      </c>
      <c r="O205" t="str">
        <f t="shared" si="31"/>
        <v>Νέας Προποντίδας</v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/>
      </c>
      <c r="I206" t="str">
        <f>LOOKUP(B206,ΠΕΡΙΦΕΡΕΙΑ!$A$2:$A$14,ΠΕΡΙΦΕΡΕΙΑ!$B$2:$B$14)</f>
        <v>Ολική</v>
      </c>
      <c r="J206">
        <f t="shared" si="28"/>
        <v>205</v>
      </c>
      <c r="K206">
        <f t="shared" si="29"/>
        <v>205</v>
      </c>
      <c r="L206" t="str">
        <f t="shared" si="26"/>
        <v>ΚΕΝΤΡΙΚΗΣ ΜΑΚΕΔΟΝΙΑΣ</v>
      </c>
      <c r="M206" t="str">
        <f t="shared" si="27"/>
        <v>ΚΕΝΤΡΙΚΗΣ ΜΑΚΕΔΟΝΙΑΣ - ΠΑΙΟΝΙΑΣ</v>
      </c>
      <c r="N206">
        <f t="shared" si="30"/>
        <v>14388</v>
      </c>
      <c r="O206" t="str">
        <f t="shared" si="31"/>
        <v>Παιονίας</v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/>
      </c>
      <c r="I207" t="str">
        <f>LOOKUP(B207,ΠΕΡΙΦΕΡΕΙΑ!$A$2:$A$14,ΠΕΡΙΦΕΡΕΙΑ!$B$2:$B$14)</f>
        <v>Ολική</v>
      </c>
      <c r="J207">
        <f t="shared" si="28"/>
        <v>206</v>
      </c>
      <c r="K207">
        <f t="shared" si="29"/>
        <v>206</v>
      </c>
      <c r="L207" t="str">
        <f t="shared" si="26"/>
        <v>ΚΕΝΤΡΙΚΗΣ ΜΑΚΕΔΟΝΙΑΣ</v>
      </c>
      <c r="M207" t="str">
        <f t="shared" si="27"/>
        <v>ΚΕΝΤΡΙΚΗΣ ΜΑΚΕΔΟΝΙΑΣ - ΠΑΥΛΟΥ ΜΕΛΑ</v>
      </c>
      <c r="N207">
        <f t="shared" si="30"/>
        <v>14382</v>
      </c>
      <c r="O207" t="str">
        <f t="shared" si="31"/>
        <v>Παύλου Μελά</v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/>
      </c>
      <c r="I208" t="str">
        <f>LOOKUP(B208,ΠΕΡΙΦΕΡΕΙΑ!$A$2:$A$14,ΠΕΡΙΦΕΡΕΙΑ!$B$2:$B$14)</f>
        <v>Ολική</v>
      </c>
      <c r="J208">
        <f t="shared" si="28"/>
        <v>207</v>
      </c>
      <c r="K208">
        <f t="shared" si="29"/>
        <v>207</v>
      </c>
      <c r="L208" t="str">
        <f t="shared" si="26"/>
        <v>ΚΕΝΤΡΙΚΗΣ ΜΑΚΕΔΟΝΙΑΣ</v>
      </c>
      <c r="M208" t="str">
        <f t="shared" si="27"/>
        <v>ΚΕΝΤΡΙΚΗΣ ΜΑΚΕΔΟΝΙΑΣ - ΠΕΛΛΑΣ</v>
      </c>
      <c r="N208">
        <f t="shared" si="30"/>
        <v>14370</v>
      </c>
      <c r="O208" t="str">
        <f t="shared" si="31"/>
        <v>Πέλλας</v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/>
      </c>
      <c r="I209" t="str">
        <f>LOOKUP(B209,ΠΕΡΙΦΕΡΕΙΑ!$A$2:$A$14,ΠΕΡΙΦΕΡΕΙΑ!$B$2:$B$14)</f>
        <v>Ολική</v>
      </c>
      <c r="J209">
        <f t="shared" si="28"/>
        <v>208</v>
      </c>
      <c r="K209">
        <f t="shared" si="29"/>
        <v>208</v>
      </c>
      <c r="L209" t="str">
        <f t="shared" si="26"/>
        <v>ΚΕΝΤΡΙΚΗΣ ΜΑΚΕΔΟΝΙΑΣ</v>
      </c>
      <c r="M209" t="str">
        <f t="shared" si="27"/>
        <v>ΚΕΝΤΡΙΚΗΣ ΜΑΚΕΔΟΝΙΑΣ - ΠΟΛΥΓΥΡΟΥ</v>
      </c>
      <c r="N209">
        <f t="shared" si="30"/>
        <v>14418</v>
      </c>
      <c r="O209" t="str">
        <f t="shared" si="31"/>
        <v>Πολυγύρου</v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/>
      </c>
      <c r="I210" t="str">
        <f>LOOKUP(B210,ΠΕΡΙΦΕΡΕΙΑ!$A$2:$A$14,ΠΕΡΙΦΕΡΕΙΑ!$B$2:$B$14)</f>
        <v>Ολική</v>
      </c>
      <c r="J210">
        <f t="shared" si="28"/>
        <v>209</v>
      </c>
      <c r="K210">
        <f t="shared" si="29"/>
        <v>209</v>
      </c>
      <c r="L210" t="str">
        <f t="shared" si="26"/>
        <v>ΚΕΝΤΡΙΚΗΣ ΜΑΚΕΔΟΝΙΑΣ</v>
      </c>
      <c r="M210" t="str">
        <f t="shared" si="27"/>
        <v>ΚΕΝΤΡΙΚΗΣ ΜΑΚΕΔΟΝΙΑΣ - ΠΥΔΝΑΣ – ΚΟΛΙΝΔΡΟΥ</v>
      </c>
      <c r="N210">
        <f t="shared" si="30"/>
        <v>14374</v>
      </c>
      <c r="O210" t="str">
        <f t="shared" si="31"/>
        <v>Πύδνας - Κολινδρού</v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/>
      </c>
      <c r="I211" t="str">
        <f>LOOKUP(B211,ΠΕΡΙΦΕΡΕΙΑ!$A$2:$A$14,ΠΕΡΙΦΕΡΕΙΑ!$B$2:$B$14)</f>
        <v>Ολική</v>
      </c>
      <c r="J211">
        <f t="shared" si="28"/>
        <v>210</v>
      </c>
      <c r="K211">
        <f t="shared" si="29"/>
        <v>210</v>
      </c>
      <c r="L211" t="str">
        <f t="shared" si="26"/>
        <v>ΚΕΝΤΡΙΚΗΣ ΜΑΚΕΔΟΝΙΑΣ</v>
      </c>
      <c r="M211" t="str">
        <f t="shared" si="27"/>
        <v>ΚΕΝΤΡΙΚΗΣ ΜΑΚΕΔΟΝΙΑΣ - ΠΥΛΑΙΑΣ – ΧΟΡΤΙΑΤΗ</v>
      </c>
      <c r="N211">
        <f t="shared" si="30"/>
        <v>14426</v>
      </c>
      <c r="O211" t="str">
        <f t="shared" si="31"/>
        <v>Πυλαίας - Χορτιάτη</v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/>
      </c>
      <c r="I212" t="str">
        <f>LOOKUP(B212,ΠΕΡΙΦΕΡΕΙΑ!$A$2:$A$14,ΠΕΡΙΦΕΡΕΙΑ!$B$2:$B$14)</f>
        <v>Ολική</v>
      </c>
      <c r="J212">
        <f t="shared" si="28"/>
        <v>211</v>
      </c>
      <c r="K212">
        <f t="shared" si="29"/>
        <v>211</v>
      </c>
      <c r="L212" t="str">
        <f t="shared" si="26"/>
        <v>ΚΕΝΤΡΙΚΗΣ ΜΑΚΕΔΟΝΙΑΣ</v>
      </c>
      <c r="M212" t="str">
        <f t="shared" si="27"/>
        <v>ΚΕΝΤΡΙΚΗΣ ΜΑΚΕΔΟΝΙΑΣ - ΣΕΡΡΩΝ</v>
      </c>
      <c r="N212">
        <f t="shared" si="30"/>
        <v>14456</v>
      </c>
      <c r="O212" t="str">
        <f t="shared" si="31"/>
        <v>Σερρών</v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/>
      </c>
      <c r="I213" t="str">
        <f>LOOKUP(B213,ΠΕΡΙΦΕΡΕΙΑ!$A$2:$A$14,ΠΕΡΙΦΕΡΕΙΑ!$B$2:$B$14)</f>
        <v>Ολική</v>
      </c>
      <c r="J213">
        <f t="shared" si="28"/>
        <v>212</v>
      </c>
      <c r="K213">
        <f t="shared" si="29"/>
        <v>212</v>
      </c>
      <c r="L213" t="str">
        <f t="shared" si="26"/>
        <v>ΚΕΝΤΡΙΚΗΣ ΜΑΚΕΔΟΝΙΑΣ</v>
      </c>
      <c r="M213" t="str">
        <f t="shared" si="27"/>
        <v>ΚΕΝΤΡΙΚΗΣ ΜΑΚΕΔΟΝΙΑΣ - ΣΙΘΩΝΙΑΣ</v>
      </c>
      <c r="N213">
        <f t="shared" si="30"/>
        <v>14460</v>
      </c>
      <c r="O213" t="str">
        <f t="shared" si="31"/>
        <v>Σιθωνίας</v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/>
      </c>
      <c r="I214" t="str">
        <f>LOOKUP(B214,ΠΕΡΙΦΕΡΕΙΑ!$A$2:$A$14,ΠΕΡΙΦΕΡΕΙΑ!$B$2:$B$14)</f>
        <v>Ολική</v>
      </c>
      <c r="J214">
        <f t="shared" si="28"/>
        <v>213</v>
      </c>
      <c r="K214">
        <f t="shared" si="29"/>
        <v>213</v>
      </c>
      <c r="L214" t="str">
        <f t="shared" si="26"/>
        <v>ΚΕΝΤΡΙΚΗΣ ΜΑΚΕΔΟΝΙΑΣ</v>
      </c>
      <c r="M214" t="str">
        <f t="shared" si="27"/>
        <v>ΚΕΝΤΡΙΚΗΣ ΜΑΚΕΔΟΝΙΑΣ - ΣΙΝΤΙΚΗΣ</v>
      </c>
      <c r="N214">
        <f t="shared" si="30"/>
        <v>14466</v>
      </c>
      <c r="O214" t="str">
        <f t="shared" si="31"/>
        <v>Σιντικής</v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Ολική</v>
      </c>
      <c r="J215">
        <f t="shared" si="28"/>
        <v>214</v>
      </c>
      <c r="K215">
        <f t="shared" si="29"/>
        <v>214</v>
      </c>
      <c r="L215" t="str">
        <f t="shared" si="26"/>
        <v>ΚΕΝΤΡΙΚΗΣ ΜΑΚΕΔΟΝΙΑΣ</v>
      </c>
      <c r="M215" t="str">
        <f t="shared" si="27"/>
        <v>ΚΕΝΤΡΙΚΗΣ ΜΑΚΕΔΟΝΙΑΣ - ΣΚΥΔΡΑΣ</v>
      </c>
      <c r="N215">
        <f t="shared" si="30"/>
        <v>14468</v>
      </c>
      <c r="O215" t="str">
        <f t="shared" si="31"/>
        <v>Σκύδρας</v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/>
      </c>
      <c r="I216" t="str">
        <f>LOOKUP(B216,ΠΕΡΙΦΕΡΕΙΑ!$A$2:$A$14,ΠΕΡΙΦΕΡΕΙΑ!$B$2:$B$14)</f>
        <v>Ολική</v>
      </c>
      <c r="J216">
        <f t="shared" si="28"/>
        <v>215</v>
      </c>
      <c r="K216">
        <f t="shared" si="29"/>
        <v>215</v>
      </c>
      <c r="L216" t="str">
        <f t="shared" si="26"/>
        <v>ΚΕΝΤΡΙΚΗΣ ΜΑΚΕΔΟΝΙΑΣ</v>
      </c>
      <c r="M216" t="str">
        <f t="shared" si="27"/>
        <v>ΚΕΝΤΡΙΚΗΣ ΜΑΚΕΔΟΝΙΑΣ - ΧΑΛΚΗΔΟΝΟΣ</v>
      </c>
      <c r="N216">
        <f t="shared" si="30"/>
        <v>14538</v>
      </c>
      <c r="O216" t="str">
        <f t="shared" si="31"/>
        <v>Χαλκηδόνος</v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/>
      </c>
      <c r="I217" t="str">
        <f>LOOKUP(B217,ΠΕΡΙΦΕΡΕΙΑ!$A$2:$A$14,ΠΕΡΙΦΕΡΕΙΑ!$B$2:$B$14)</f>
        <v>Ολική</v>
      </c>
      <c r="J217">
        <f t="shared" si="28"/>
        <v>216</v>
      </c>
      <c r="K217">
        <f t="shared" si="29"/>
        <v>216</v>
      </c>
      <c r="L217" t="str">
        <f t="shared" si="26"/>
        <v>ΚΕΝΤΡΙΚΗΣ ΜΑΚΕΔΟΝΙΑΣ</v>
      </c>
      <c r="M217" t="str">
        <f t="shared" si="27"/>
        <v>ΚΕΝΤΡΙΚΗΣ ΜΑΚΕΔΟΝΙΑΣ - ΩΡΑΙΟΚΑΣΤΡΟΥ</v>
      </c>
      <c r="N217">
        <f t="shared" si="30"/>
        <v>14550</v>
      </c>
      <c r="O217" t="str">
        <f t="shared" si="31"/>
        <v>Ωραιοκάστρου</v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Ολική</v>
      </c>
      <c r="J218">
        <f t="shared" si="28"/>
        <v>217</v>
      </c>
      <c r="K218">
        <f t="shared" si="29"/>
        <v>217</v>
      </c>
      <c r="L218" t="str">
        <f t="shared" si="26"/>
        <v>ΚΡΗΤΗΣ</v>
      </c>
      <c r="M218" t="str">
        <f t="shared" si="27"/>
        <v>ΚΡΗΤΗΣ - ΑΓΙΟΥ ΒΑΣΙΛΕΙΟΥ</v>
      </c>
      <c r="N218">
        <f t="shared" si="30"/>
        <v>13926</v>
      </c>
      <c r="O218" t="str">
        <f t="shared" si="31"/>
        <v>Αγίου Βασιλείου</v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/>
      </c>
      <c r="I219" t="str">
        <f>LOOKUP(B219,ΠΕΡΙΦΕΡΕΙΑ!$A$2:$A$14,ΠΕΡΙΦΕΡΕΙΑ!$B$2:$B$14)</f>
        <v>Ολική</v>
      </c>
      <c r="J219">
        <f t="shared" si="28"/>
        <v>218</v>
      </c>
      <c r="K219">
        <f t="shared" si="29"/>
        <v>218</v>
      </c>
      <c r="L219" t="str">
        <f t="shared" si="26"/>
        <v>ΚΡΗΤΗΣ</v>
      </c>
      <c r="M219" t="str">
        <f t="shared" si="27"/>
        <v>ΚΡΗΤΗΣ - ΑΓΙΟΥ ΝΙΚΟΛΑΟΥ</v>
      </c>
      <c r="N219">
        <f t="shared" si="30"/>
        <v>13932</v>
      </c>
      <c r="O219" t="str">
        <f t="shared" si="31"/>
        <v>Αγίου Νικολάου</v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Ολική</v>
      </c>
      <c r="J220">
        <f t="shared" si="28"/>
        <v>219</v>
      </c>
      <c r="K220">
        <f t="shared" si="29"/>
        <v>219</v>
      </c>
      <c r="L220" t="str">
        <f t="shared" si="26"/>
        <v>ΚΡΗΤΗΣ</v>
      </c>
      <c r="M220" t="str">
        <f t="shared" si="27"/>
        <v>ΚΡΗΤΗΣ - ΑΜΑΡΙΟΥ</v>
      </c>
      <c r="N220">
        <f t="shared" si="30"/>
        <v>13966</v>
      </c>
      <c r="O220" t="str">
        <f t="shared" si="31"/>
        <v>Αμάριου</v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Ολική</v>
      </c>
      <c r="J221">
        <f t="shared" si="28"/>
        <v>220</v>
      </c>
      <c r="K221">
        <f t="shared" si="29"/>
        <v>220</v>
      </c>
      <c r="L221" t="str">
        <f t="shared" si="26"/>
        <v>ΚΡΗΤΗΣ</v>
      </c>
      <c r="M221" t="str">
        <f t="shared" si="27"/>
        <v>ΚΡΗΤΗΣ - ΑΝΩΓΕΙΩΝ</v>
      </c>
      <c r="N221">
        <f t="shared" si="30"/>
        <v>13992</v>
      </c>
      <c r="O221" t="str">
        <f t="shared" si="31"/>
        <v>Ανωγείων</v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Ολική</v>
      </c>
      <c r="J222">
        <f t="shared" si="28"/>
        <v>221</v>
      </c>
      <c r="K222">
        <f t="shared" si="29"/>
        <v>221</v>
      </c>
      <c r="L222" t="str">
        <f t="shared" si="26"/>
        <v>ΚΡΗΤΗΣ</v>
      </c>
      <c r="M222" t="str">
        <f t="shared" si="27"/>
        <v>ΚΡΗΤΗΣ - ΑΠΟΚΟΡΩΝΟΥ</v>
      </c>
      <c r="N222">
        <f t="shared" si="30"/>
        <v>13994</v>
      </c>
      <c r="O222" t="str">
        <f t="shared" si="31"/>
        <v>Αποκορώνου</v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Ολική</v>
      </c>
      <c r="J223">
        <f t="shared" si="28"/>
        <v>222</v>
      </c>
      <c r="K223">
        <f t="shared" si="29"/>
        <v>222</v>
      </c>
      <c r="L223" t="str">
        <f t="shared" si="26"/>
        <v>ΚΡΗΤΗΣ</v>
      </c>
      <c r="M223" t="str">
        <f t="shared" si="27"/>
        <v>ΚΡΗΤΗΣ - ΑΡΧΑΝΩΝ – ΑΣΤΕΡΟΥΣΙΩΝ</v>
      </c>
      <c r="N223">
        <f t="shared" si="30"/>
        <v>14006</v>
      </c>
      <c r="O223" t="str">
        <f t="shared" si="31"/>
        <v>Αρχανών - Αστερουσίων</v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/>
      </c>
      <c r="I224" t="str">
        <f>LOOKUP(B224,ΠΕΡΙΦΕΡΕΙΑ!$A$2:$A$14,ΠΕΡΙΦΕΡΕΙΑ!$B$2:$B$14)</f>
        <v>Ολική</v>
      </c>
      <c r="J224">
        <f t="shared" si="28"/>
        <v>223</v>
      </c>
      <c r="K224">
        <f t="shared" si="29"/>
        <v>223</v>
      </c>
      <c r="L224" t="str">
        <f t="shared" si="26"/>
        <v>ΚΡΗΤΗΣ</v>
      </c>
      <c r="M224" t="str">
        <f t="shared" si="27"/>
        <v>ΚΡΗΤΗΣ - ΒΙΑΝΝΟΥ</v>
      </c>
      <c r="N224">
        <f t="shared" si="30"/>
        <v>14028</v>
      </c>
      <c r="O224" t="str">
        <f t="shared" si="31"/>
        <v>Βιάννου</v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Ολική</v>
      </c>
      <c r="J225">
        <f t="shared" si="28"/>
        <v>224</v>
      </c>
      <c r="K225">
        <f t="shared" si="29"/>
        <v>224</v>
      </c>
      <c r="L225" t="str">
        <f t="shared" si="26"/>
        <v>ΚΡΗΤΗΣ</v>
      </c>
      <c r="M225" t="str">
        <f t="shared" si="27"/>
        <v>ΚΡΗΤΗΣ - ΓΑΥΔΟΥ</v>
      </c>
      <c r="N225">
        <f t="shared" si="30"/>
        <v>14040</v>
      </c>
      <c r="O225" t="str">
        <f t="shared" si="31"/>
        <v>Γαύδου</v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Ολική</v>
      </c>
      <c r="J226">
        <f t="shared" si="28"/>
        <v>225</v>
      </c>
      <c r="K226">
        <f t="shared" si="29"/>
        <v>225</v>
      </c>
      <c r="L226" t="str">
        <f t="shared" si="26"/>
        <v>ΚΡΗΤΗΣ</v>
      </c>
      <c r="M226" t="str">
        <f t="shared" si="27"/>
        <v>ΚΡΗΤΗΣ - ΓΟΡΤΥΝΑΣ</v>
      </c>
      <c r="N226">
        <f t="shared" si="30"/>
        <v>14038</v>
      </c>
      <c r="O226" t="str">
        <f t="shared" si="31"/>
        <v>Γόρτυνας</v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/>
      </c>
      <c r="I227" t="str">
        <f>LOOKUP(B227,ΠΕΡΙΦΕΡΕΙΑ!$A$2:$A$14,ΠΕΡΙΦΕΡΕΙΑ!$B$2:$B$14)</f>
        <v>Ολική</v>
      </c>
      <c r="J227">
        <f t="shared" si="28"/>
        <v>226</v>
      </c>
      <c r="K227">
        <f t="shared" si="29"/>
        <v>226</v>
      </c>
      <c r="L227" t="str">
        <f t="shared" si="26"/>
        <v>ΚΡΗΤΗΣ</v>
      </c>
      <c r="M227" t="str">
        <f t="shared" si="27"/>
        <v>ΚΡΗΤΗΣ - ΗΡΑΚΛΕΙΟΥ</v>
      </c>
      <c r="N227">
        <f t="shared" si="30"/>
        <v>14126</v>
      </c>
      <c r="O227" t="str">
        <f t="shared" si="31"/>
        <v>Ηρακλείου</v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/>
      </c>
      <c r="I228" t="str">
        <f>LOOKUP(B228,ΠΕΡΙΦΕΡΕΙΑ!$A$2:$A$14,ΠΕΡΙΦΕΡΕΙΑ!$B$2:$B$14)</f>
        <v>Ολική</v>
      </c>
      <c r="J228">
        <f t="shared" si="28"/>
        <v>227</v>
      </c>
      <c r="K228">
        <f t="shared" si="29"/>
        <v>227</v>
      </c>
      <c r="L228" t="str">
        <f t="shared" si="26"/>
        <v>ΚΡΗΤΗΣ</v>
      </c>
      <c r="M228" t="str">
        <f t="shared" si="27"/>
        <v>ΚΡΗΤΗΣ - ΙΕΡΑΠΕΤΡΑΣ</v>
      </c>
      <c r="N228">
        <f t="shared" si="30"/>
        <v>14144</v>
      </c>
      <c r="O228" t="str">
        <f t="shared" si="31"/>
        <v>Ιεράπετρας</v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/>
      </c>
      <c r="I229" t="str">
        <f>LOOKUP(B229,ΠΕΡΙΦΕΡΕΙΑ!$A$2:$A$14,ΠΕΡΙΦΕΡΕΙΑ!$B$2:$B$14)</f>
        <v>Ολική</v>
      </c>
      <c r="J229">
        <f t="shared" si="28"/>
        <v>228</v>
      </c>
      <c r="K229">
        <f t="shared" si="29"/>
        <v>228</v>
      </c>
      <c r="L229" t="str">
        <f t="shared" si="26"/>
        <v>ΚΡΗΤΗΣ</v>
      </c>
      <c r="M229" t="str">
        <f t="shared" si="27"/>
        <v>ΚΡΗΤΗΣ - ΚΑΝΤΑΝΟΥ – ΣΕΛΙΝΟΥ</v>
      </c>
      <c r="N229">
        <f t="shared" si="30"/>
        <v>14190</v>
      </c>
      <c r="O229" t="str">
        <f t="shared" si="31"/>
        <v>Καντάνου - Σέλινου</v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/>
      </c>
      <c r="I230" t="str">
        <f>LOOKUP(B230,ΠΕΡΙΦΕΡΕΙΑ!$A$2:$A$14,ΠΕΡΙΦΕΡΕΙΑ!$B$2:$B$14)</f>
        <v>Ολική</v>
      </c>
      <c r="J230">
        <f t="shared" si="28"/>
        <v>229</v>
      </c>
      <c r="K230">
        <f t="shared" si="29"/>
        <v>229</v>
      </c>
      <c r="L230" t="str">
        <f t="shared" si="26"/>
        <v>ΚΡΗΤΗΣ</v>
      </c>
      <c r="M230" t="str">
        <f t="shared" si="27"/>
        <v>ΚΡΗΤΗΣ - ΚΙΣΣΑΜΟΥ</v>
      </c>
      <c r="N230">
        <f t="shared" si="30"/>
        <v>14220</v>
      </c>
      <c r="O230" t="str">
        <f t="shared" si="31"/>
        <v>Κισσάμου</v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/>
      </c>
      <c r="I231" t="str">
        <f>LOOKUP(B231,ΠΕΡΙΦΕΡΕΙΑ!$A$2:$A$14,ΠΕΡΙΦΕΡΕΙΑ!$B$2:$B$14)</f>
        <v>Ολική</v>
      </c>
      <c r="J231">
        <f t="shared" si="28"/>
        <v>230</v>
      </c>
      <c r="K231">
        <f t="shared" si="29"/>
        <v>230</v>
      </c>
      <c r="L231" t="str">
        <f t="shared" si="26"/>
        <v>ΚΡΗΤΗΣ</v>
      </c>
      <c r="M231" t="str">
        <f t="shared" si="27"/>
        <v>ΚΡΗΤΗΣ - ΜΑΛΕΒΙΖΙΟΥ</v>
      </c>
      <c r="N231">
        <f t="shared" si="30"/>
        <v>14276</v>
      </c>
      <c r="O231" t="str">
        <f t="shared" si="31"/>
        <v>Μαλεβιζίου</v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Ολική</v>
      </c>
      <c r="J232">
        <f t="shared" si="28"/>
        <v>231</v>
      </c>
      <c r="K232">
        <f t="shared" si="29"/>
        <v>231</v>
      </c>
      <c r="L232" t="str">
        <f t="shared" si="26"/>
        <v>ΚΡΗΤΗΣ</v>
      </c>
      <c r="M232" t="str">
        <f t="shared" si="27"/>
        <v>ΚΡΗΤΗΣ - ΜΙΝΩΑ ΠΕΔΙΑΔΑΣ</v>
      </c>
      <c r="N232">
        <f t="shared" si="30"/>
        <v>14300</v>
      </c>
      <c r="O232" t="str">
        <f t="shared" si="31"/>
        <v>Μινώα Πεδιάδας</v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Ολική</v>
      </c>
      <c r="J233">
        <f t="shared" si="28"/>
        <v>232</v>
      </c>
      <c r="K233">
        <f t="shared" si="29"/>
        <v>232</v>
      </c>
      <c r="L233" t="str">
        <f t="shared" si="26"/>
        <v>ΚΡΗΤΗΣ</v>
      </c>
      <c r="M233" t="str">
        <f t="shared" si="27"/>
        <v>ΚΡΗΤΗΣ - ΜΥΛΟΠΟΤΑΜΟΥ</v>
      </c>
      <c r="N233">
        <f t="shared" si="30"/>
        <v>14310</v>
      </c>
      <c r="O233" t="str">
        <f t="shared" si="31"/>
        <v>Μυλοποτάμου</v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Ολική</v>
      </c>
      <c r="J234">
        <f t="shared" si="28"/>
        <v>233</v>
      </c>
      <c r="K234">
        <f t="shared" si="29"/>
        <v>233</v>
      </c>
      <c r="L234" t="str">
        <f t="shared" si="26"/>
        <v>ΚΡΗΤΗΣ</v>
      </c>
      <c r="M234" t="str">
        <f t="shared" si="27"/>
        <v>ΚΡΗΤΗΣ - ΟΡΟΠΕΔΙΟΥ ΛΑΣΙΘΙΟΥ</v>
      </c>
      <c r="N234">
        <f t="shared" si="30"/>
        <v>14360</v>
      </c>
      <c r="O234" t="str">
        <f t="shared" si="31"/>
        <v>Οροπεδίου Λασιθίου</v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Ολική</v>
      </c>
      <c r="J235">
        <f t="shared" si="28"/>
        <v>234</v>
      </c>
      <c r="K235">
        <f t="shared" si="29"/>
        <v>234</v>
      </c>
      <c r="L235" t="str">
        <f t="shared" si="26"/>
        <v>ΚΡΗΤΗΣ</v>
      </c>
      <c r="M235" t="str">
        <f t="shared" si="27"/>
        <v>ΚΡΗΤΗΣ - ΠΛΑΤΑΝΙΑ</v>
      </c>
      <c r="N235">
        <f t="shared" si="30"/>
        <v>14416</v>
      </c>
      <c r="O235" t="str">
        <f t="shared" si="31"/>
        <v>Πλατανιά</v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/>
      </c>
      <c r="I236" t="str">
        <f>LOOKUP(B236,ΠΕΡΙΦΕΡΕΙΑ!$A$2:$A$14,ΠΕΡΙΦΕΡΕΙΑ!$B$2:$B$14)</f>
        <v>Ολική</v>
      </c>
      <c r="J236">
        <f t="shared" si="28"/>
        <v>235</v>
      </c>
      <c r="K236">
        <f t="shared" si="29"/>
        <v>235</v>
      </c>
      <c r="L236" t="str">
        <f t="shared" si="26"/>
        <v>ΚΡΗΤΗΣ</v>
      </c>
      <c r="M236" t="str">
        <f t="shared" si="27"/>
        <v>ΚΡΗΤΗΣ - ΡΕΘΥΜΝΗΣ</v>
      </c>
      <c r="N236">
        <f t="shared" si="30"/>
        <v>14436</v>
      </c>
      <c r="O236" t="str">
        <f t="shared" si="31"/>
        <v>Ρεθύμνης</v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/>
      </c>
      <c r="I237" t="str">
        <f>LOOKUP(B237,ΠΕΡΙΦΕΡΕΙΑ!$A$2:$A$14,ΠΕΡΙΦΕΡΕΙΑ!$B$2:$B$14)</f>
        <v>Ολική</v>
      </c>
      <c r="J237">
        <f t="shared" si="28"/>
        <v>236</v>
      </c>
      <c r="K237">
        <f t="shared" si="29"/>
        <v>236</v>
      </c>
      <c r="L237" t="str">
        <f t="shared" si="26"/>
        <v>ΚΡΗΤΗΣ</v>
      </c>
      <c r="M237" t="str">
        <f t="shared" si="27"/>
        <v>ΚΡΗΤΗΣ - ΣΗΤΕΙΑΣ</v>
      </c>
      <c r="N237">
        <f t="shared" si="30"/>
        <v>14458</v>
      </c>
      <c r="O237" t="str">
        <f t="shared" si="31"/>
        <v>Σητείας</v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/>
      </c>
      <c r="I238" t="str">
        <f>LOOKUP(B238,ΠΕΡΙΦΕΡΕΙΑ!$A$2:$A$14,ΠΕΡΙΦΕΡΕΙΑ!$B$2:$B$14)</f>
        <v>Ολική</v>
      </c>
      <c r="J238">
        <f t="shared" si="28"/>
        <v>237</v>
      </c>
      <c r="K238">
        <f t="shared" si="29"/>
        <v>237</v>
      </c>
      <c r="L238" t="str">
        <f t="shared" si="26"/>
        <v>ΚΡΗΤΗΣ</v>
      </c>
      <c r="M238" t="str">
        <f t="shared" si="27"/>
        <v>ΚΡΗΤΗΣ - ΣΦΑΚΙΩΝ</v>
      </c>
      <c r="N238">
        <f t="shared" si="30"/>
        <v>14490</v>
      </c>
      <c r="O238" t="str">
        <f t="shared" si="31"/>
        <v>Σφακίων</v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Ολική</v>
      </c>
      <c r="J239">
        <f t="shared" si="28"/>
        <v>238</v>
      </c>
      <c r="K239">
        <f t="shared" si="29"/>
        <v>238</v>
      </c>
      <c r="L239" t="str">
        <f t="shared" si="26"/>
        <v>ΚΡΗΤΗΣ</v>
      </c>
      <c r="M239" t="str">
        <f t="shared" si="27"/>
        <v>ΚΡΗΤΗΣ - ΦΑΙΣΤΟΥ</v>
      </c>
      <c r="N239">
        <f t="shared" si="30"/>
        <v>14512</v>
      </c>
      <c r="O239" t="str">
        <f t="shared" si="31"/>
        <v>Φαιστού</v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/>
      </c>
      <c r="I240" t="str">
        <f>LOOKUP(B240,ΠΕΡΙΦΕΡΕΙΑ!$A$2:$A$14,ΠΕΡΙΦΕΡΕΙΑ!$B$2:$B$14)</f>
        <v>Ολική</v>
      </c>
      <c r="J240">
        <f t="shared" si="28"/>
        <v>239</v>
      </c>
      <c r="K240">
        <f t="shared" si="29"/>
        <v>239</v>
      </c>
      <c r="L240" t="str">
        <f t="shared" si="26"/>
        <v>ΚΡΗΤΗΣ</v>
      </c>
      <c r="M240" t="str">
        <f t="shared" si="27"/>
        <v>ΚΡΗΤΗΣ - ΧΑΝΙΩΝ</v>
      </c>
      <c r="N240">
        <f t="shared" si="30"/>
        <v>14542</v>
      </c>
      <c r="O240" t="str">
        <f t="shared" si="31"/>
        <v>Χανίων</v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Ολική</v>
      </c>
      <c r="J241">
        <f t="shared" si="28"/>
        <v>240</v>
      </c>
      <c r="K241">
        <f t="shared" si="29"/>
        <v>240</v>
      </c>
      <c r="L241" t="str">
        <f t="shared" si="26"/>
        <v>ΚΡΗΤΗΣ</v>
      </c>
      <c r="M241" t="str">
        <f t="shared" si="27"/>
        <v>ΚΡΗΤΗΣ - ΧΕΡΣΟΝΗΣΟΥ</v>
      </c>
      <c r="N241">
        <f t="shared" si="30"/>
        <v>14546</v>
      </c>
      <c r="O241" t="str">
        <f t="shared" si="31"/>
        <v>Χερσονήσου</v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Ολική</v>
      </c>
      <c r="J242">
        <f t="shared" si="28"/>
        <v>241</v>
      </c>
      <c r="K242">
        <f t="shared" si="29"/>
        <v>241</v>
      </c>
      <c r="L242" t="str">
        <f t="shared" si="26"/>
        <v>ΝΟΤΙΟΥ ΑΙΓΑΙΟΥ</v>
      </c>
      <c r="M242" t="str">
        <f t="shared" si="27"/>
        <v>ΝΟΤΙΟΥ ΑΙΓΑΙΟΥ - ΑΓΑΘΟΝΗΣΙΟΥ</v>
      </c>
      <c r="N242">
        <f t="shared" si="30"/>
        <v>13936</v>
      </c>
      <c r="O242" t="str">
        <f t="shared" si="31"/>
        <v>Αγαθονησίου</v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Ολική</v>
      </c>
      <c r="J243">
        <f t="shared" si="28"/>
        <v>242</v>
      </c>
      <c r="K243">
        <f t="shared" si="29"/>
        <v>242</v>
      </c>
      <c r="L243" t="str">
        <f t="shared" si="26"/>
        <v>ΝΟΤΙΟΥ ΑΙΓΑΙΟΥ</v>
      </c>
      <c r="M243" t="str">
        <f t="shared" si="27"/>
        <v>ΝΟΤΙΟΥ ΑΙΓΑΙΟΥ - ΑΜΟΡΓΟΥ</v>
      </c>
      <c r="N243">
        <f t="shared" si="30"/>
        <v>13970</v>
      </c>
      <c r="O243" t="str">
        <f t="shared" si="31"/>
        <v>Αμοργού</v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Ολική</v>
      </c>
      <c r="J244">
        <f t="shared" si="28"/>
        <v>243</v>
      </c>
      <c r="K244">
        <f t="shared" si="29"/>
        <v>243</v>
      </c>
      <c r="L244" t="str">
        <f t="shared" si="26"/>
        <v>ΝΟΤΙΟΥ ΑΙΓΑΙΟΥ</v>
      </c>
      <c r="M244" t="str">
        <f t="shared" si="27"/>
        <v>ΝΟΤΙΟΥ ΑΙΓΑΙΟΥ - ΑΝΑΦΗΣ</v>
      </c>
      <c r="N244">
        <f t="shared" si="30"/>
        <v>13982</v>
      </c>
      <c r="O244" t="str">
        <f t="shared" si="31"/>
        <v>Ανάφης</v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/>
      </c>
      <c r="I245" t="str">
        <f>LOOKUP(B245,ΠΕΡΙΦΕΡΕΙΑ!$A$2:$A$14,ΠΕΡΙΦΕΡΕΙΑ!$B$2:$B$14)</f>
        <v>Ολική</v>
      </c>
      <c r="J245">
        <f t="shared" si="28"/>
        <v>244</v>
      </c>
      <c r="K245">
        <f t="shared" si="29"/>
        <v>244</v>
      </c>
      <c r="L245" t="str">
        <f t="shared" si="26"/>
        <v>ΝΟΤΙΟΥ ΑΙΓΑΙΟΥ</v>
      </c>
      <c r="M245" t="str">
        <f t="shared" si="27"/>
        <v>ΝΟΤΙΟΥ ΑΙΓΑΙΟΥ - ΑΝΔΡΟΥ</v>
      </c>
      <c r="N245">
        <f t="shared" si="30"/>
        <v>13908</v>
      </c>
      <c r="O245" t="str">
        <f t="shared" si="31"/>
        <v>Άνδρου</v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Ολική</v>
      </c>
      <c r="J246">
        <f t="shared" si="28"/>
        <v>245</v>
      </c>
      <c r="K246">
        <f t="shared" si="29"/>
        <v>245</v>
      </c>
      <c r="L246" t="str">
        <f t="shared" si="26"/>
        <v>ΝΟΤΙΟΥ ΑΙΓΑΙΟΥ</v>
      </c>
      <c r="M246" t="str">
        <f t="shared" si="27"/>
        <v>ΝΟΤΙΟΥ ΑΙΓΑΙΟΥ - ΑΝΤΙΠΑΡΟΥ</v>
      </c>
      <c r="N246">
        <f t="shared" si="30"/>
        <v>13990</v>
      </c>
      <c r="O246" t="str">
        <f t="shared" si="31"/>
        <v>Αντιπάρου</v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/>
      </c>
      <c r="I247" t="str">
        <f>LOOKUP(B247,ΠΕΡΙΦΕΡΕΙΑ!$A$2:$A$14,ΠΕΡΙΦΕΡΕΙΑ!$B$2:$B$14)</f>
        <v>Ολική</v>
      </c>
      <c r="J247">
        <f t="shared" si="28"/>
        <v>246</v>
      </c>
      <c r="K247">
        <f t="shared" si="29"/>
        <v>246</v>
      </c>
      <c r="L247" t="str">
        <f t="shared" si="26"/>
        <v>ΝΟΤΙΟΥ ΑΙΓΑΙΟΥ</v>
      </c>
      <c r="M247" t="str">
        <f t="shared" si="27"/>
        <v>ΝΟΤΙΟΥ ΑΙΓΑΙΟΥ - ΑΣΤΥΠΑΛΑΙΑΣ</v>
      </c>
      <c r="N247">
        <f t="shared" si="30"/>
        <v>14010</v>
      </c>
      <c r="O247" t="str">
        <f t="shared" si="31"/>
        <v>Αστυπαλαίας</v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/>
      </c>
      <c r="I248" t="str">
        <f>LOOKUP(B248,ΠΕΡΙΦΕΡΕΙΑ!$A$2:$A$14,ΠΕΡΙΦΕΡΕΙΑ!$B$2:$B$14)</f>
        <v>Ολική</v>
      </c>
      <c r="J248">
        <f t="shared" si="28"/>
        <v>247</v>
      </c>
      <c r="K248">
        <f t="shared" si="29"/>
        <v>247</v>
      </c>
      <c r="L248" t="str">
        <f t="shared" si="26"/>
        <v>ΝΟΤΙΟΥ ΑΙΓΑΙΟΥ</v>
      </c>
      <c r="M248" t="str">
        <f t="shared" si="27"/>
        <v>ΝΟΤΙΟΥ ΑΙΓΑΙΟΥ - ΘΗΡΑΣ</v>
      </c>
      <c r="N248">
        <f t="shared" si="30"/>
        <v>14134</v>
      </c>
      <c r="O248" t="str">
        <f t="shared" si="31"/>
        <v>Θήρας</v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Ολική</v>
      </c>
      <c r="J249">
        <f t="shared" si="28"/>
        <v>248</v>
      </c>
      <c r="K249">
        <f t="shared" si="29"/>
        <v>248</v>
      </c>
      <c r="L249" t="str">
        <f t="shared" si="26"/>
        <v>ΝΟΤΙΟΥ ΑΙΓΑΙΟΥ</v>
      </c>
      <c r="M249" t="str">
        <f t="shared" si="27"/>
        <v>ΝΟΤΙΟΥ ΑΙΓΑΙΟΥ - ΙΗΤΩΝ</v>
      </c>
      <c r="N249">
        <f t="shared" si="30"/>
        <v>14148</v>
      </c>
      <c r="O249" t="str">
        <f t="shared" si="31"/>
        <v>Ιητών</v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/>
      </c>
      <c r="I250" t="str">
        <f>LOOKUP(B250,ΠΕΡΙΦΕΡΕΙΑ!$A$2:$A$14,ΠΕΡΙΦΕΡΕΙΑ!$B$2:$B$14)</f>
        <v>Ολική</v>
      </c>
      <c r="J250">
        <f t="shared" si="28"/>
        <v>249</v>
      </c>
      <c r="K250">
        <f t="shared" si="29"/>
        <v>249</v>
      </c>
      <c r="L250" t="str">
        <f t="shared" si="26"/>
        <v>ΝΟΤΙΟΥ ΑΙΓΑΙΟΥ</v>
      </c>
      <c r="M250" t="str">
        <f t="shared" si="27"/>
        <v>ΝΟΤΙΟΥ ΑΙΓΑΙΟΥ - ΚΑΛΥΜΝΙΩΝ</v>
      </c>
      <c r="N250">
        <f t="shared" si="30"/>
        <v>14188</v>
      </c>
      <c r="O250" t="str">
        <f t="shared" si="31"/>
        <v>Καλυμνίων</v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/>
      </c>
      <c r="I251" t="str">
        <f>LOOKUP(B251,ΠΕΡΙΦΕΡΕΙΑ!$A$2:$A$14,ΠΕΡΙΦΕΡΕΙΑ!$B$2:$B$14)</f>
        <v>Ολική</v>
      </c>
      <c r="J251">
        <f t="shared" si="28"/>
        <v>250</v>
      </c>
      <c r="K251">
        <f t="shared" si="29"/>
        <v>250</v>
      </c>
      <c r="L251" t="str">
        <f t="shared" si="26"/>
        <v>ΝΟΤΙΟΥ ΑΙΓΑΙΟΥ</v>
      </c>
      <c r="M251" t="str">
        <f t="shared" si="27"/>
        <v>ΝΟΤΙΟΥ ΑΙΓΑΙΟΥ - ΚΑΡΠΑΘΟΥ</v>
      </c>
      <c r="N251">
        <f t="shared" si="30"/>
        <v>14196</v>
      </c>
      <c r="O251" t="str">
        <f t="shared" si="31"/>
        <v>Καρπάθου</v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Ολική</v>
      </c>
      <c r="J252">
        <f t="shared" si="28"/>
        <v>251</v>
      </c>
      <c r="K252">
        <f t="shared" si="29"/>
        <v>251</v>
      </c>
      <c r="L252" t="str">
        <f t="shared" si="26"/>
        <v>ΝΟΤΙΟΥ ΑΙΓΑΙΟΥ</v>
      </c>
      <c r="M252" t="str">
        <f t="shared" si="27"/>
        <v>ΝΟΤΙΟΥ ΑΙΓΑΙΟΥ - ΚΑΣΟΥ</v>
      </c>
      <c r="N252">
        <f t="shared" si="30"/>
        <v>14160</v>
      </c>
      <c r="O252" t="str">
        <f t="shared" si="31"/>
        <v>Κάσου</v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Ολική</v>
      </c>
      <c r="J253">
        <f t="shared" si="28"/>
        <v>252</v>
      </c>
      <c r="K253">
        <f t="shared" si="29"/>
        <v>252</v>
      </c>
      <c r="L253" t="str">
        <f t="shared" si="26"/>
        <v>ΝΟΤΙΟΥ ΑΙΓΑΙΟΥ</v>
      </c>
      <c r="M253" t="str">
        <f t="shared" si="27"/>
        <v>ΝΟΤΙΟΥ ΑΙΓΑΙΟΥ - ΚΕΑΣ</v>
      </c>
      <c r="N253">
        <f t="shared" si="30"/>
        <v>14164</v>
      </c>
      <c r="O253" t="str">
        <f t="shared" si="31"/>
        <v>Κέας</v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Ολική</v>
      </c>
      <c r="J254">
        <f t="shared" si="28"/>
        <v>253</v>
      </c>
      <c r="K254">
        <f t="shared" si="29"/>
        <v>253</v>
      </c>
      <c r="L254" t="str">
        <f t="shared" si="26"/>
        <v>ΝΟΤΙΟΥ ΑΙΓΑΙΟΥ</v>
      </c>
      <c r="M254" t="str">
        <f t="shared" si="27"/>
        <v>ΝΟΤΙΟΥ ΑΙΓΑΙΟΥ - ΚΙΜΩΛΟΥ</v>
      </c>
      <c r="N254">
        <f t="shared" si="30"/>
        <v>14218</v>
      </c>
      <c r="O254" t="str">
        <f t="shared" si="31"/>
        <v>Κιμώλου</v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Ολική</v>
      </c>
      <c r="J255">
        <f t="shared" si="28"/>
        <v>254</v>
      </c>
      <c r="K255">
        <f t="shared" si="29"/>
        <v>254</v>
      </c>
      <c r="L255" t="str">
        <f t="shared" si="26"/>
        <v>ΝΟΤΙΟΥ ΑΙΓΑΙΟΥ</v>
      </c>
      <c r="M255" t="str">
        <f t="shared" si="27"/>
        <v>ΝΟΤΙΟΥ ΑΙΓΑΙΟΥ - ΚΥΘΝΟΥ</v>
      </c>
      <c r="N255">
        <f t="shared" si="30"/>
        <v>14170</v>
      </c>
      <c r="O255" t="str">
        <f t="shared" si="31"/>
        <v>Κύθνου</v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/>
      </c>
      <c r="I256" t="str">
        <f>LOOKUP(B256,ΠΕΡΙΦΕΡΕΙΑ!$A$2:$A$14,ΠΕΡΙΦΕΡΕΙΑ!$B$2:$B$14)</f>
        <v>Ολική</v>
      </c>
      <c r="J256">
        <f t="shared" si="28"/>
        <v>255</v>
      </c>
      <c r="K256">
        <f t="shared" si="29"/>
        <v>255</v>
      </c>
      <c r="L256" t="str">
        <f t="shared" si="26"/>
        <v>ΝΟΤΙΟΥ ΑΙΓΑΙΟΥ</v>
      </c>
      <c r="M256" t="str">
        <f t="shared" si="27"/>
        <v>ΝΟΤΙΟΥ ΑΙΓΑΙΟΥ - ΚΩ</v>
      </c>
      <c r="N256">
        <f t="shared" si="30"/>
        <v>14236</v>
      </c>
      <c r="O256" t="str">
        <f t="shared" si="31"/>
        <v>Κω</v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Ολική</v>
      </c>
      <c r="J257">
        <f t="shared" si="28"/>
        <v>256</v>
      </c>
      <c r="K257">
        <f t="shared" si="29"/>
        <v>256</v>
      </c>
      <c r="L257" t="str">
        <f t="shared" si="26"/>
        <v>ΝΟΤΙΟΥ ΑΙΓΑΙΟΥ</v>
      </c>
      <c r="M257" t="str">
        <f t="shared" si="27"/>
        <v>ΝΟΤΙΟΥ ΑΙΓΑΙΟΥ - ΛΕΙΨΩΝ</v>
      </c>
      <c r="N257">
        <f t="shared" si="30"/>
        <v>14256</v>
      </c>
      <c r="O257" t="str">
        <f t="shared" si="31"/>
        <v>Λειψών</v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/>
      </c>
      <c r="I258" t="str">
        <f>LOOKUP(B258,ΠΕΡΙΦΕΡΕΙΑ!$A$2:$A$14,ΠΕΡΙΦΕΡΕΙΑ!$B$2:$B$14)</f>
        <v>Ολική</v>
      </c>
      <c r="J258">
        <f t="shared" si="28"/>
        <v>257</v>
      </c>
      <c r="K258">
        <f t="shared" si="29"/>
        <v>257</v>
      </c>
      <c r="L258" t="str">
        <f t="shared" ref="L258:L321" si="34">IF(ISNUMBER(K258),LOOKUP(K258,A:A,B:B),"")</f>
        <v>ΝΟΤΙΟΥ ΑΙΓΑΙΟΥ</v>
      </c>
      <c r="M258" t="str">
        <f t="shared" ref="M258:M326" si="35">IF(ISNUMBER(K258),LOOKUP(K258,A:A,B:B)&amp;" - "&amp;LOOKUP(K258,A:A,D:D),"")</f>
        <v>ΝΟΤΙΟΥ ΑΙΓΑΙΟΥ - ΛΕΡΟΥ</v>
      </c>
      <c r="N258">
        <f t="shared" si="30"/>
        <v>14238</v>
      </c>
      <c r="O258" t="str">
        <f t="shared" si="31"/>
        <v>Λέρου</v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Ολική</v>
      </c>
      <c r="J259">
        <f t="shared" ref="J259:J322" si="36">IF(OR(AND(I259="Μερική",H259="ΝΑΙ"),I259="Ολική"),A259,"")</f>
        <v>258</v>
      </c>
      <c r="K259">
        <f t="shared" ref="K259:K322" si="37">SMALL(J:J,A259)</f>
        <v>258</v>
      </c>
      <c r="L259" t="str">
        <f t="shared" si="34"/>
        <v>ΝΟΤΙΟΥ ΑΙΓΑΙΟΥ</v>
      </c>
      <c r="M259" t="str">
        <f t="shared" si="35"/>
        <v>ΝΟΤΙΟΥ ΑΙΓΑΙΟΥ - ΜΕΓΙΣΤΗΣ</v>
      </c>
      <c r="N259">
        <f t="shared" ref="N259:N322" si="38">IF(ISNUMBER(K259),LOOKUP(K259,A:A,G:G),"")</f>
        <v>14286</v>
      </c>
      <c r="O259" t="str">
        <f t="shared" ref="O259:O322" si="39">IF(ISNUMBER(K259),LOOKUP(K259,A:A,F:F),"")</f>
        <v>Μεγίστης</v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/>
      </c>
      <c r="I260" t="str">
        <f>LOOKUP(B260,ΠΕΡΙΦΕΡΕΙΑ!$A$2:$A$14,ΠΕΡΙΦΕΡΕΙΑ!$B$2:$B$14)</f>
        <v>Ολική</v>
      </c>
      <c r="J260">
        <f t="shared" si="36"/>
        <v>259</v>
      </c>
      <c r="K260">
        <f t="shared" si="37"/>
        <v>259</v>
      </c>
      <c r="L260" t="str">
        <f t="shared" si="34"/>
        <v>ΝΟΤΙΟΥ ΑΙΓΑΙΟΥ</v>
      </c>
      <c r="M260" t="str">
        <f t="shared" si="35"/>
        <v>ΝΟΤΙΟΥ ΑΙΓΑΙΟΥ - ΜΗΛΟΥ</v>
      </c>
      <c r="N260">
        <f t="shared" si="38"/>
        <v>14268</v>
      </c>
      <c r="O260" t="str">
        <f t="shared" si="39"/>
        <v>Μήλου</v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/>
      </c>
      <c r="I261" t="str">
        <f>LOOKUP(B261,ΠΕΡΙΦΕΡΕΙΑ!$A$2:$A$14,ΠΕΡΙΦΕΡΕΙΑ!$B$2:$B$14)</f>
        <v>Ολική</v>
      </c>
      <c r="J261">
        <f t="shared" si="36"/>
        <v>260</v>
      </c>
      <c r="K261">
        <f t="shared" si="37"/>
        <v>260</v>
      </c>
      <c r="L261" t="str">
        <f t="shared" si="34"/>
        <v>ΝΟΤΙΟΥ ΑΙΓΑΙΟΥ</v>
      </c>
      <c r="M261" t="str">
        <f t="shared" si="35"/>
        <v>ΝΟΤΙΟΥ ΑΙΓΑΙΟΥ - ΜΥΚΟΝΟΥ</v>
      </c>
      <c r="N261">
        <f t="shared" si="38"/>
        <v>14308</v>
      </c>
      <c r="O261" t="str">
        <f t="shared" si="39"/>
        <v>Μυκόνου</v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/>
      </c>
      <c r="I262" t="str">
        <f>LOOKUP(B262,ΠΕΡΙΦΕΡΕΙΑ!$A$2:$A$14,ΠΕΡΙΦΕΡΕΙΑ!$B$2:$B$14)</f>
        <v>Ολική</v>
      </c>
      <c r="J262">
        <f t="shared" si="36"/>
        <v>261</v>
      </c>
      <c r="K262">
        <f t="shared" si="37"/>
        <v>261</v>
      </c>
      <c r="L262" t="str">
        <f t="shared" si="34"/>
        <v>ΝΟΤΙΟΥ ΑΙΓΑΙΟΥ</v>
      </c>
      <c r="M262" t="str">
        <f t="shared" si="35"/>
        <v>ΝΟΤΙΟΥ ΑΙΓΑΙΟΥ - ΝΑΞΟΥ ΚΑΙ ΜΙΚΡΩΝ ΚΥΚΛΑΔΩΝ</v>
      </c>
      <c r="N262">
        <f t="shared" si="38"/>
        <v>14312</v>
      </c>
      <c r="O262" t="str">
        <f t="shared" si="39"/>
        <v>Νάξου &amp; Μικρών Κυκλάδων</v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Ολική</v>
      </c>
      <c r="J263">
        <f t="shared" si="36"/>
        <v>262</v>
      </c>
      <c r="K263">
        <f t="shared" si="37"/>
        <v>262</v>
      </c>
      <c r="L263" t="str">
        <f t="shared" si="34"/>
        <v>ΝΟΤΙΟΥ ΑΙΓΑΙΟΥ</v>
      </c>
      <c r="M263" t="str">
        <f t="shared" si="35"/>
        <v>ΝΟΤΙΟΥ ΑΙΓΑΙΟΥ - ΝΙΣΥΡΟΥ</v>
      </c>
      <c r="N263">
        <f t="shared" si="38"/>
        <v>14342</v>
      </c>
      <c r="O263" t="str">
        <f t="shared" si="39"/>
        <v>Νισύρου</v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/>
      </c>
      <c r="I264" t="str">
        <f>LOOKUP(B264,ΠΕΡΙΦΕΡΕΙΑ!$A$2:$A$14,ΠΕΡΙΦΕΡΕΙΑ!$B$2:$B$14)</f>
        <v>Ολική</v>
      </c>
      <c r="J264">
        <f t="shared" si="36"/>
        <v>263</v>
      </c>
      <c r="K264">
        <f t="shared" si="37"/>
        <v>263</v>
      </c>
      <c r="L264" t="str">
        <f t="shared" si="34"/>
        <v>ΝΟΤΙΟΥ ΑΙΓΑΙΟΥ</v>
      </c>
      <c r="M264" t="str">
        <f t="shared" si="35"/>
        <v>ΝΟΤΙΟΥ ΑΙΓΑΙΟΥ - ΠΑΡΟΥ</v>
      </c>
      <c r="N264">
        <f t="shared" si="38"/>
        <v>14366</v>
      </c>
      <c r="O264" t="str">
        <f t="shared" si="39"/>
        <v>Πάρου</v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/>
      </c>
      <c r="I265" t="str">
        <f>LOOKUP(B265,ΠΕΡΙΦΕΡΕΙΑ!$A$2:$A$14,ΠΕΡΙΦΕΡΕΙΑ!$B$2:$B$14)</f>
        <v>Ολική</v>
      </c>
      <c r="J265">
        <f t="shared" si="36"/>
        <v>264</v>
      </c>
      <c r="K265">
        <f t="shared" si="37"/>
        <v>264</v>
      </c>
      <c r="L265" t="str">
        <f t="shared" si="34"/>
        <v>ΝΟΤΙΟΥ ΑΙΓΑΙΟΥ</v>
      </c>
      <c r="M265" t="str">
        <f t="shared" si="35"/>
        <v>ΝΟΤΙΟΥ ΑΙΓΑΙΟΥ - ΠΑΤΜΟΥ</v>
      </c>
      <c r="N265">
        <f t="shared" si="38"/>
        <v>14368</v>
      </c>
      <c r="O265" t="str">
        <f t="shared" si="39"/>
        <v>Πάτμου</v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/>
      </c>
      <c r="I266" t="str">
        <f>LOOKUP(B266,ΠΕΡΙΦΕΡΕΙΑ!$A$2:$A$14,ΠΕΡΙΦΕΡΕΙΑ!$B$2:$B$14)</f>
        <v>Ολική</v>
      </c>
      <c r="J266">
        <f t="shared" si="36"/>
        <v>265</v>
      </c>
      <c r="K266">
        <f t="shared" si="37"/>
        <v>265</v>
      </c>
      <c r="L266" t="str">
        <f t="shared" si="34"/>
        <v>ΝΟΤΙΟΥ ΑΙΓΑΙΟΥ</v>
      </c>
      <c r="M266" t="str">
        <f t="shared" si="35"/>
        <v>ΝΟΤΙΟΥ ΑΙΓΑΙΟΥ - ΡΟΔΟΥ</v>
      </c>
      <c r="N266">
        <f t="shared" si="38"/>
        <v>14432</v>
      </c>
      <c r="O266" t="str">
        <f t="shared" si="39"/>
        <v>Ρόδου</v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/>
      </c>
      <c r="I267" t="str">
        <f>LOOKUP(B267,ΠΕΡΙΦΕΡΕΙΑ!$A$2:$A$14,ΠΕΡΙΦΕΡΕΙΑ!$B$2:$B$14)</f>
        <v>Ολική</v>
      </c>
      <c r="J267">
        <f t="shared" si="36"/>
        <v>266</v>
      </c>
      <c r="K267">
        <f t="shared" si="37"/>
        <v>266</v>
      </c>
      <c r="L267" t="str">
        <f t="shared" si="34"/>
        <v>ΝΟΤΙΟΥ ΑΙΓΑΙΟΥ</v>
      </c>
      <c r="M267" t="str">
        <f t="shared" si="35"/>
        <v>ΝΟΤΙΟΥ ΑΙΓΑΙΟΥ - ΣΕΡΙΦΟΥ</v>
      </c>
      <c r="N267">
        <f t="shared" si="38"/>
        <v>14452</v>
      </c>
      <c r="O267" t="str">
        <f t="shared" si="39"/>
        <v>Σερίφου</v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Ολική</v>
      </c>
      <c r="J268">
        <f t="shared" si="36"/>
        <v>267</v>
      </c>
      <c r="K268">
        <f t="shared" si="37"/>
        <v>267</v>
      </c>
      <c r="L268" t="str">
        <f t="shared" si="34"/>
        <v>ΝΟΤΙΟΥ ΑΙΓΑΙΟΥ</v>
      </c>
      <c r="M268" t="str">
        <f t="shared" si="35"/>
        <v>ΝΟΤΙΟΥ ΑΙΓΑΙΟΥ - ΣΙΚΙΝΟΥ</v>
      </c>
      <c r="N268">
        <f t="shared" si="38"/>
        <v>14462</v>
      </c>
      <c r="O268" t="str">
        <f t="shared" si="39"/>
        <v>Σικίνου</v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Ολική</v>
      </c>
      <c r="J269">
        <f t="shared" si="36"/>
        <v>268</v>
      </c>
      <c r="K269">
        <f t="shared" si="37"/>
        <v>268</v>
      </c>
      <c r="L269" t="str">
        <f t="shared" si="34"/>
        <v>ΝΟΤΙΟΥ ΑΙΓΑΙΟΥ</v>
      </c>
      <c r="M269" t="str">
        <f t="shared" si="35"/>
        <v>ΝΟΤΙΟΥ ΑΙΓΑΙΟΥ - ΣΙΦΝΟΥ</v>
      </c>
      <c r="N269">
        <f t="shared" si="38"/>
        <v>14440</v>
      </c>
      <c r="O269" t="str">
        <f t="shared" si="39"/>
        <v>Σίφνου</v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Ολική</v>
      </c>
      <c r="J270">
        <f t="shared" si="36"/>
        <v>269</v>
      </c>
      <c r="K270">
        <f t="shared" si="37"/>
        <v>269</v>
      </c>
      <c r="L270" t="str">
        <f t="shared" si="34"/>
        <v>ΝΟΤΙΟΥ ΑΙΓΑΙΟΥ</v>
      </c>
      <c r="M270" t="str">
        <f t="shared" si="35"/>
        <v>ΝΟΤΙΟΥ ΑΙΓΑΙΟΥ - ΣΥΜΗΣ</v>
      </c>
      <c r="N270">
        <f t="shared" si="38"/>
        <v>14442</v>
      </c>
      <c r="O270" t="str">
        <f t="shared" si="39"/>
        <v>Σύμης</v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/>
      </c>
      <c r="I271" t="str">
        <f>LOOKUP(B271,ΠΕΡΙΦΕΡΕΙΑ!$A$2:$A$14,ΠΕΡΙΦΕΡΕΙΑ!$B$2:$B$14)</f>
        <v>Ολική</v>
      </c>
      <c r="J271">
        <f t="shared" si="36"/>
        <v>270</v>
      </c>
      <c r="K271">
        <f t="shared" si="37"/>
        <v>270</v>
      </c>
      <c r="L271" t="str">
        <f t="shared" si="34"/>
        <v>ΝΟΤΙΟΥ ΑΙΓΑΙΟΥ</v>
      </c>
      <c r="M271" t="str">
        <f t="shared" si="35"/>
        <v>ΝΟΤΙΟΥ ΑΙΓΑΙΟΥ - ΣΥΡΟΥ – ΕΡΜΟΥΠΟΛΗΣ</v>
      </c>
      <c r="N271">
        <f t="shared" si="38"/>
        <v>14444</v>
      </c>
      <c r="O271" t="str">
        <f t="shared" si="39"/>
        <v>Σύρου - Ερμούπολης</v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Ολική</v>
      </c>
      <c r="J272">
        <f t="shared" si="36"/>
        <v>271</v>
      </c>
      <c r="K272">
        <f t="shared" si="37"/>
        <v>271</v>
      </c>
      <c r="L272" t="str">
        <f t="shared" si="34"/>
        <v>ΝΟΤΙΟΥ ΑΙΓΑΙΟΥ</v>
      </c>
      <c r="M272" t="str">
        <f t="shared" si="35"/>
        <v>ΝΟΤΙΟΥ ΑΙΓΑΙΟΥ - ΤΗΛΟΥ</v>
      </c>
      <c r="N272">
        <f t="shared" si="38"/>
        <v>14492</v>
      </c>
      <c r="O272" t="str">
        <f t="shared" si="39"/>
        <v>Τήλου</v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/>
      </c>
      <c r="I273" t="str">
        <f>LOOKUP(B273,ΠΕΡΙΦΕΡΕΙΑ!$A$2:$A$14,ΠΕΡΙΦΕΡΕΙΑ!$B$2:$B$14)</f>
        <v>Ολική</v>
      </c>
      <c r="J273">
        <f t="shared" si="36"/>
        <v>272</v>
      </c>
      <c r="K273">
        <f t="shared" si="37"/>
        <v>272</v>
      </c>
      <c r="L273" t="str">
        <f t="shared" si="34"/>
        <v>ΝΟΤΙΟΥ ΑΙΓΑΙΟΥ</v>
      </c>
      <c r="M273" t="str">
        <f t="shared" si="35"/>
        <v>ΝΟΤΙΟΥ ΑΙΓΑΙΟΥ - ΤΗΝΟΥ</v>
      </c>
      <c r="N273">
        <f t="shared" si="38"/>
        <v>14494</v>
      </c>
      <c r="O273" t="str">
        <f t="shared" si="39"/>
        <v>Τήνου</v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Ολική</v>
      </c>
      <c r="J274">
        <f t="shared" si="36"/>
        <v>273</v>
      </c>
      <c r="K274">
        <f t="shared" si="37"/>
        <v>273</v>
      </c>
      <c r="L274" t="str">
        <f t="shared" si="34"/>
        <v>ΝΟΤΙΟΥ ΑΙΓΑΙΟΥ</v>
      </c>
      <c r="M274" t="str">
        <f t="shared" si="35"/>
        <v>ΝΟΤΙΟΥ ΑΙΓΑΙΟΥ - ΦΟΛΕΓΑΝΔΡΟΥ</v>
      </c>
      <c r="N274">
        <f t="shared" si="38"/>
        <v>14528</v>
      </c>
      <c r="O274" t="str">
        <f t="shared" si="39"/>
        <v>Φολεγάνδρου</v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Ολική</v>
      </c>
      <c r="J275">
        <f t="shared" si="36"/>
        <v>274</v>
      </c>
      <c r="K275">
        <f t="shared" si="37"/>
        <v>274</v>
      </c>
      <c r="L275" t="str">
        <f t="shared" si="34"/>
        <v>ΝΟΤΙΟΥ ΑΙΓΑΙΟΥ</v>
      </c>
      <c r="M275" t="str">
        <f t="shared" si="35"/>
        <v>ΝΟΤΙΟΥ ΑΙΓΑΙΟΥ - ΧΑΛΚΗΣ</v>
      </c>
      <c r="N275">
        <f t="shared" si="38"/>
        <v>14532</v>
      </c>
      <c r="O275" t="str">
        <f t="shared" si="39"/>
        <v>Χάλκης</v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Ολική</v>
      </c>
      <c r="J276">
        <f t="shared" si="36"/>
        <v>275</v>
      </c>
      <c r="K276">
        <f t="shared" si="37"/>
        <v>275</v>
      </c>
      <c r="L276" t="str">
        <f t="shared" si="34"/>
        <v>ΠΕΛΟΠΟΝΝΗΣΟΥ</v>
      </c>
      <c r="M276" t="str">
        <f t="shared" si="35"/>
        <v>ΠΕΛΟΠΟΝΝΗΣΟΥ - ΑΝΑΤΟΛΙΚΗΣ ΜΑΝΗΣ</v>
      </c>
      <c r="N276">
        <f t="shared" si="38"/>
        <v>13984</v>
      </c>
      <c r="O276" t="str">
        <f t="shared" si="39"/>
        <v>Ανατολικής Μάνης</v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/>
      </c>
      <c r="I277" t="str">
        <f>LOOKUP(B277,ΠΕΡΙΦΕΡΕΙΑ!$A$2:$A$14,ΠΕΡΙΦΕΡΕΙΑ!$B$2:$B$14)</f>
        <v>Ολική</v>
      </c>
      <c r="J277">
        <f t="shared" si="36"/>
        <v>276</v>
      </c>
      <c r="K277">
        <f t="shared" si="37"/>
        <v>276</v>
      </c>
      <c r="L277" t="str">
        <f t="shared" si="34"/>
        <v>ΠΕΛΟΠΟΝΝΗΣΟΥ</v>
      </c>
      <c r="M277" t="str">
        <f t="shared" si="35"/>
        <v>ΠΕΛΟΠΟΝΝΗΣΟΥ - ΑΡΓΟΥΣ – ΜΥΚΗΝΩΝ</v>
      </c>
      <c r="N277">
        <f t="shared" si="38"/>
        <v>13910</v>
      </c>
      <c r="O277" t="str">
        <f t="shared" si="39"/>
        <v>Άργους - Μυκηνών</v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/>
      </c>
      <c r="I278" t="str">
        <f>LOOKUP(B278,ΠΕΡΙΦΕΡΕΙΑ!$A$2:$A$14,ΠΕΡΙΦΕΡΕΙΑ!$B$2:$B$14)</f>
        <v>Ολική</v>
      </c>
      <c r="J278">
        <f t="shared" si="36"/>
        <v>277</v>
      </c>
      <c r="K278">
        <f t="shared" si="37"/>
        <v>277</v>
      </c>
      <c r="L278" t="str">
        <f t="shared" si="34"/>
        <v>ΠΕΛΟΠΟΝΝΗΣΟΥ</v>
      </c>
      <c r="M278" t="str">
        <f t="shared" si="35"/>
        <v>ΠΕΛΟΠΟΝΝΗΣΟΥ - ΒΕΛΟΥ – ΒΟΧΑΣ</v>
      </c>
      <c r="N278">
        <f t="shared" si="38"/>
        <v>14016</v>
      </c>
      <c r="O278" t="str">
        <f t="shared" si="39"/>
        <v>Βέλου - Βόχας</v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/>
      </c>
      <c r="I279" t="str">
        <f>LOOKUP(B279,ΠΕΡΙΦΕΡΕΙΑ!$A$2:$A$14,ΠΕΡΙΦΕΡΕΙΑ!$B$2:$B$14)</f>
        <v>Ολική</v>
      </c>
      <c r="J279">
        <f t="shared" si="36"/>
        <v>278</v>
      </c>
      <c r="K279">
        <f t="shared" si="37"/>
        <v>278</v>
      </c>
      <c r="L279" t="str">
        <f t="shared" si="34"/>
        <v>ΠΕΛΟΠΟΝΝΗΣΟΥ</v>
      </c>
      <c r="M279" t="str">
        <f t="shared" si="35"/>
        <v>ΠΕΛΟΠΟΝΝΗΣΟΥ - ΒΟΡΕΙΑΣ ΚΥΝΟΥΡΙΑΣ</v>
      </c>
      <c r="N279">
        <f t="shared" si="38"/>
        <v>14024</v>
      </c>
      <c r="O279" t="str">
        <f t="shared" si="39"/>
        <v>Βόρειας Κυνουρίας</v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Ολική</v>
      </c>
      <c r="J280">
        <f t="shared" si="36"/>
        <v>279</v>
      </c>
      <c r="K280">
        <f t="shared" si="37"/>
        <v>279</v>
      </c>
      <c r="L280" t="str">
        <f t="shared" si="34"/>
        <v>ΠΕΛΟΠΟΝΝΗΣΟΥ</v>
      </c>
      <c r="M280" t="str">
        <f t="shared" si="35"/>
        <v>ΠΕΛΟΠΟΝΝΗΣΟΥ - ΓΟΡΤΥΝΙΑΣ</v>
      </c>
      <c r="N280">
        <f t="shared" si="38"/>
        <v>14048</v>
      </c>
      <c r="O280" t="str">
        <f t="shared" si="39"/>
        <v>Γορτυνίας</v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/>
      </c>
      <c r="I281" t="str">
        <f>LOOKUP(B281,ΠΕΡΙΦΕΡΕΙΑ!$A$2:$A$14,ΠΕΡΙΦΕΡΕΙΑ!$B$2:$B$14)</f>
        <v>Ολική</v>
      </c>
      <c r="J281">
        <f t="shared" si="36"/>
        <v>280</v>
      </c>
      <c r="K281">
        <f t="shared" si="37"/>
        <v>280</v>
      </c>
      <c r="L281" t="str">
        <f t="shared" si="34"/>
        <v>ΠΕΛΟΠΟΝΝΗΣΟΥ</v>
      </c>
      <c r="M281" t="str">
        <f t="shared" si="35"/>
        <v>ΠΕΛΟΠΟΝΝΗΣΟΥ - ΔΥΤΙΚΗΣ ΜΑΝΗΣ</v>
      </c>
      <c r="N281">
        <f t="shared" si="38"/>
        <v>14078</v>
      </c>
      <c r="O281" t="str">
        <f t="shared" si="39"/>
        <v>Δυτικής Μάνης</v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Ολική</v>
      </c>
      <c r="J282">
        <f t="shared" si="36"/>
        <v>281</v>
      </c>
      <c r="K282">
        <f t="shared" si="37"/>
        <v>281</v>
      </c>
      <c r="L282" t="str">
        <f t="shared" si="34"/>
        <v>ΠΕΛΟΠΟΝΝΗΣΟΥ</v>
      </c>
      <c r="M282" t="str">
        <f t="shared" si="35"/>
        <v>ΠΕΛΟΠΟΝΝΗΣΟΥ - ΕΛΑΦΟΝΗΣΟΥ</v>
      </c>
      <c r="N282">
        <f t="shared" si="38"/>
        <v>14086</v>
      </c>
      <c r="O282" t="str">
        <f t="shared" si="39"/>
        <v>Ελαφονήσου</v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Ολική</v>
      </c>
      <c r="J283">
        <f t="shared" si="36"/>
        <v>282</v>
      </c>
      <c r="K283">
        <f t="shared" si="37"/>
        <v>282</v>
      </c>
      <c r="L283" t="str">
        <f t="shared" si="34"/>
        <v>ΠΕΛΟΠΟΝΝΗΣΟΥ</v>
      </c>
      <c r="M283" t="str">
        <f t="shared" si="35"/>
        <v>ΠΕΛΟΠΟΝΝΗΣΟΥ - ΕΠΙΔΑΥΡΟΥ</v>
      </c>
      <c r="N283">
        <f t="shared" si="38"/>
        <v>14096</v>
      </c>
      <c r="O283" t="str">
        <f t="shared" si="39"/>
        <v>Επιδαύρου</v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/>
      </c>
      <c r="I284" t="str">
        <f>LOOKUP(B284,ΠΕΡΙΦΕΡΕΙΑ!$A$2:$A$14,ΠΕΡΙΦΕΡΕΙΑ!$B$2:$B$14)</f>
        <v>Ολική</v>
      </c>
      <c r="J284">
        <f t="shared" si="36"/>
        <v>283</v>
      </c>
      <c r="K284">
        <f t="shared" si="37"/>
        <v>283</v>
      </c>
      <c r="L284" t="str">
        <f t="shared" si="34"/>
        <v>ΠΕΛΟΠΟΝΝΗΣΟΥ</v>
      </c>
      <c r="M284" t="str">
        <f t="shared" si="35"/>
        <v>ΠΕΛΟΠΟΝΝΗΣΟΥ - ΕΡΜΙΟΝΙΔΑΣ</v>
      </c>
      <c r="N284">
        <f t="shared" si="38"/>
        <v>14100</v>
      </c>
      <c r="O284" t="str">
        <f t="shared" si="39"/>
        <v>Ερμιονίδας</v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/>
      </c>
      <c r="I285" t="str">
        <f>LOOKUP(B285,ΠΕΡΙΦΕΡΕΙΑ!$A$2:$A$14,ΠΕΡΙΦΕΡΕΙΑ!$B$2:$B$14)</f>
        <v>Ολική</v>
      </c>
      <c r="J285">
        <f t="shared" si="36"/>
        <v>284</v>
      </c>
      <c r="K285">
        <f t="shared" si="37"/>
        <v>284</v>
      </c>
      <c r="L285" t="str">
        <f t="shared" si="34"/>
        <v>ΠΕΛΟΠΟΝΝΗΣΟΥ</v>
      </c>
      <c r="M285" t="str">
        <f t="shared" si="35"/>
        <v>ΠΕΛΟΠΟΝΝΗΣΟΥ - ΕΥΡΩΤΑ</v>
      </c>
      <c r="N285">
        <f t="shared" si="38"/>
        <v>14104</v>
      </c>
      <c r="O285" t="str">
        <f t="shared" si="39"/>
        <v>Ευρώτα</v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/>
      </c>
      <c r="I286" t="str">
        <f>LOOKUP(B286,ΠΕΡΙΦΕΡΕΙΑ!$A$2:$A$14,ΠΕΡΙΦΕΡΕΙΑ!$B$2:$B$14)</f>
        <v>Ολική</v>
      </c>
      <c r="J286">
        <f t="shared" si="36"/>
        <v>285</v>
      </c>
      <c r="K286">
        <f t="shared" si="37"/>
        <v>285</v>
      </c>
      <c r="L286" t="str">
        <f t="shared" si="34"/>
        <v>ΠΕΛΟΠΟΝΝΗΣΟΥ</v>
      </c>
      <c r="M286" t="str">
        <f t="shared" si="35"/>
        <v>ΠΕΛΟΠΟΝΝΗΣΟΥ - ΚΑΛΑΜΑΤΑΣ</v>
      </c>
      <c r="N286">
        <f t="shared" si="38"/>
        <v>14180</v>
      </c>
      <c r="O286" t="str">
        <f t="shared" si="39"/>
        <v>Καλαμάτας</v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/>
      </c>
      <c r="I287" t="str">
        <f>LOOKUP(B287,ΠΕΡΙΦΕΡΕΙΑ!$A$2:$A$14,ΠΕΡΙΦΕΡΕΙΑ!$B$2:$B$14)</f>
        <v>Ολική</v>
      </c>
      <c r="J287">
        <f t="shared" si="36"/>
        <v>286</v>
      </c>
      <c r="K287">
        <f t="shared" si="37"/>
        <v>286</v>
      </c>
      <c r="L287" t="str">
        <f t="shared" si="34"/>
        <v>ΠΕΛΟΠΟΝΝΗΣΟΥ</v>
      </c>
      <c r="M287" t="str">
        <f t="shared" si="35"/>
        <v>ΠΕΛΟΠΟΝΝΗΣΟΥ - ΚΟΡΙΝΘΙΩΝ</v>
      </c>
      <c r="N287">
        <f t="shared" si="38"/>
        <v>14228</v>
      </c>
      <c r="O287" t="str">
        <f t="shared" si="39"/>
        <v>Κορινθίων</v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/>
      </c>
      <c r="I288" t="str">
        <f>LOOKUP(B288,ΠΕΡΙΦΕΡΕΙΑ!$A$2:$A$14,ΠΕΡΙΦΕΡΕΙΑ!$B$2:$B$14)</f>
        <v>Ολική</v>
      </c>
      <c r="J288">
        <f t="shared" si="36"/>
        <v>287</v>
      </c>
      <c r="K288">
        <f t="shared" si="37"/>
        <v>287</v>
      </c>
      <c r="L288" t="str">
        <f t="shared" si="34"/>
        <v>ΠΕΛΟΠΟΝΝΗΣΟΥ</v>
      </c>
      <c r="M288" t="str">
        <f t="shared" si="35"/>
        <v>ΠΕΛΟΠΟΝΝΗΣΟΥ - ΛΟΥΤΡΑΚΙΟΥ – ΑΓΙΩΝ ΘΕΟΔΩΡΩΝ</v>
      </c>
      <c r="N288">
        <f t="shared" si="38"/>
        <v>14262</v>
      </c>
      <c r="O288" t="str">
        <f t="shared" si="39"/>
        <v>Λουτρακίου - Αγ. Θεοδώρων</v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/>
      </c>
      <c r="I289" t="str">
        <f>LOOKUP(B289,ΠΕΡΙΦΕΡΕΙΑ!$A$2:$A$14,ΠΕΡΙΦΕΡΕΙΑ!$B$2:$B$14)</f>
        <v>Ολική</v>
      </c>
      <c r="J289">
        <f t="shared" si="36"/>
        <v>288</v>
      </c>
      <c r="K289">
        <f t="shared" si="37"/>
        <v>288</v>
      </c>
      <c r="L289" t="str">
        <f t="shared" si="34"/>
        <v>ΠΕΛΟΠΟΝΝΗΣΟΥ</v>
      </c>
      <c r="M289" t="str">
        <f t="shared" si="35"/>
        <v>ΠΕΛΟΠΟΝΝΗΣΟΥ - ΜΕΓΑΛΟΠΟΛΗΣ</v>
      </c>
      <c r="N289">
        <f t="shared" si="38"/>
        <v>14288</v>
      </c>
      <c r="O289" t="str">
        <f t="shared" si="39"/>
        <v>Μεγαλόπολης</v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/>
      </c>
      <c r="I290" t="str">
        <f>LOOKUP(B290,ΠΕΡΙΦΕΡΕΙΑ!$A$2:$A$14,ΠΕΡΙΦΕΡΕΙΑ!$B$2:$B$14)</f>
        <v>Ολική</v>
      </c>
      <c r="J290">
        <f t="shared" si="36"/>
        <v>289</v>
      </c>
      <c r="K290">
        <f t="shared" si="37"/>
        <v>289</v>
      </c>
      <c r="L290" t="str">
        <f t="shared" si="34"/>
        <v>ΠΕΛΟΠΟΝΝΗΣΟΥ</v>
      </c>
      <c r="M290" t="str">
        <f t="shared" si="35"/>
        <v>ΠΕΛΟΠΟΝΝΗΣΟΥ - ΜΕΣΣΗΝΗΣ</v>
      </c>
      <c r="N290">
        <f t="shared" si="38"/>
        <v>14294</v>
      </c>
      <c r="O290" t="str">
        <f t="shared" si="39"/>
        <v>Μεσσήνης</v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/>
      </c>
      <c r="I291" t="str">
        <f>LOOKUP(B291,ΠΕΡΙΦΕΡΕΙΑ!$A$2:$A$14,ΠΕΡΙΦΕΡΕΙΑ!$B$2:$B$14)</f>
        <v>Ολική</v>
      </c>
      <c r="J291">
        <f t="shared" si="36"/>
        <v>290</v>
      </c>
      <c r="K291">
        <f t="shared" si="37"/>
        <v>290</v>
      </c>
      <c r="L291" t="str">
        <f t="shared" si="34"/>
        <v>ΠΕΛΟΠΟΝΝΗΣΟΥ</v>
      </c>
      <c r="M291" t="str">
        <f t="shared" si="35"/>
        <v>ΠΕΛΟΠΟΝΝΗΣΟΥ - ΜΟΝΕΜΒΑΣΙΑΣ</v>
      </c>
      <c r="N291">
        <f t="shared" si="38"/>
        <v>14302</v>
      </c>
      <c r="O291" t="str">
        <f t="shared" si="39"/>
        <v>Μονεμβασιάς</v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/>
      </c>
      <c r="I292" t="str">
        <f>LOOKUP(B292,ΠΕΡΙΦΕΡΕΙΑ!$A$2:$A$14,ΠΕΡΙΦΕΡΕΙΑ!$B$2:$B$14)</f>
        <v>Ολική</v>
      </c>
      <c r="J292">
        <f t="shared" si="36"/>
        <v>291</v>
      </c>
      <c r="K292">
        <f t="shared" si="37"/>
        <v>291</v>
      </c>
      <c r="L292" t="str">
        <f t="shared" si="34"/>
        <v>ΠΕΛΟΠΟΝΝΗΣΟΥ</v>
      </c>
      <c r="M292" t="str">
        <f t="shared" si="35"/>
        <v>ΠΕΛΟΠΟΝΝΗΣΟΥ - ΝΑΥΠΛΙΕΩΝ</v>
      </c>
      <c r="N292">
        <f t="shared" si="38"/>
        <v>14334</v>
      </c>
      <c r="O292" t="str">
        <f t="shared" si="39"/>
        <v>Ναυπλιέων</v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/>
      </c>
      <c r="I293" t="str">
        <f>LOOKUP(B293,ΠΕΡΙΦΕΡΕΙΑ!$A$2:$A$14,ΠΕΡΙΦΕΡΕΙΑ!$B$2:$B$14)</f>
        <v>Ολική</v>
      </c>
      <c r="J293">
        <f t="shared" si="36"/>
        <v>292</v>
      </c>
      <c r="K293">
        <f t="shared" si="37"/>
        <v>292</v>
      </c>
      <c r="L293" t="str">
        <f t="shared" si="34"/>
        <v>ΠΕΛΟΠΟΝΝΗΣΟΥ</v>
      </c>
      <c r="M293" t="str">
        <f t="shared" si="35"/>
        <v>ΠΕΛΟΠΟΝΝΗΣΟΥ - ΝΕΜΕΑΣ</v>
      </c>
      <c r="N293">
        <f t="shared" si="38"/>
        <v>14336</v>
      </c>
      <c r="O293" t="str">
        <f t="shared" si="39"/>
        <v>Νεμέας</v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Ολική</v>
      </c>
      <c r="J294">
        <f t="shared" si="36"/>
        <v>293</v>
      </c>
      <c r="K294">
        <f t="shared" si="37"/>
        <v>293</v>
      </c>
      <c r="L294" t="str">
        <f t="shared" si="34"/>
        <v>ΠΕΛΟΠΟΝΝΗΣΟΥ</v>
      </c>
      <c r="M294" t="str">
        <f t="shared" si="35"/>
        <v>ΠΕΛΟΠΟΝΝΗΣΟΥ - ΝΟΤΙΑΣ ΚΥΝΟΥΡΙΑΣ</v>
      </c>
      <c r="N294">
        <f t="shared" si="38"/>
        <v>14330</v>
      </c>
      <c r="O294" t="str">
        <f t="shared" si="39"/>
        <v>Νότιας Κυνουρίας</v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/>
      </c>
      <c r="I295" t="str">
        <f>LOOKUP(B295,ΠΕΡΙΦΕΡΕΙΑ!$A$2:$A$14,ΠΕΡΙΦΕΡΕΙΑ!$B$2:$B$14)</f>
        <v>Ολική</v>
      </c>
      <c r="J295">
        <f t="shared" si="36"/>
        <v>294</v>
      </c>
      <c r="K295">
        <f t="shared" si="37"/>
        <v>294</v>
      </c>
      <c r="L295" t="str">
        <f t="shared" si="34"/>
        <v>ΠΕΛΟΠΟΝΝΗΣΟΥ</v>
      </c>
      <c r="M295" t="str">
        <f t="shared" si="35"/>
        <v>ΠΕΛΟΠΟΝΝΗΣΟΥ - ΞΥΛΟΚΑΣΤΡΟΥ – ΕΥΡΩΣΤΙΝΗΣ</v>
      </c>
      <c r="N295">
        <f t="shared" si="38"/>
        <v>14350</v>
      </c>
      <c r="O295" t="str">
        <f t="shared" si="39"/>
        <v>Ξυλοκάστρου - Ευρωστίνης</v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Ολική</v>
      </c>
      <c r="J296">
        <f t="shared" si="36"/>
        <v>295</v>
      </c>
      <c r="K296">
        <f t="shared" si="37"/>
        <v>295</v>
      </c>
      <c r="L296" t="str">
        <f t="shared" si="34"/>
        <v>ΠΕΛΟΠΟΝΝΗΣΟΥ</v>
      </c>
      <c r="M296" t="str">
        <f t="shared" si="35"/>
        <v>ΠΕΛΟΠΟΝΝΗΣΟΥ - ΟΙΧΑΛΙΑΣ</v>
      </c>
      <c r="N296">
        <f t="shared" si="38"/>
        <v>14354</v>
      </c>
      <c r="O296" t="str">
        <f t="shared" si="39"/>
        <v>Οιχαλίας</v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/>
      </c>
      <c r="I297" t="str">
        <f>LOOKUP(B297,ΠΕΡΙΦΕΡΕΙΑ!$A$2:$A$14,ΠΕΡΙΦΕΡΕΙΑ!$B$2:$B$14)</f>
        <v>Ολική</v>
      </c>
      <c r="J297">
        <f t="shared" si="36"/>
        <v>296</v>
      </c>
      <c r="K297">
        <f t="shared" si="37"/>
        <v>296</v>
      </c>
      <c r="L297" t="str">
        <f t="shared" si="34"/>
        <v>ΠΕΛΟΠΟΝΝΗΣΟΥ</v>
      </c>
      <c r="M297" t="str">
        <f t="shared" si="35"/>
        <v>ΠΕΛΟΠΟΝΝΗΣΟΥ - ΠΥΛΟΥ – ΝΕΣΤΟΡΟΣ</v>
      </c>
      <c r="N297">
        <f t="shared" si="38"/>
        <v>14378</v>
      </c>
      <c r="O297" t="str">
        <f t="shared" si="39"/>
        <v>Πύλου - Νέστορος</v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/>
      </c>
      <c r="I298" t="str">
        <f>LOOKUP(B298,ΠΕΡΙΦΕΡΕΙΑ!$A$2:$A$14,ΠΕΡΙΦΕΡΕΙΑ!$B$2:$B$14)</f>
        <v>Ολική</v>
      </c>
      <c r="J298">
        <f t="shared" si="36"/>
        <v>297</v>
      </c>
      <c r="K298">
        <f t="shared" si="37"/>
        <v>297</v>
      </c>
      <c r="L298" t="str">
        <f t="shared" si="34"/>
        <v>ΠΕΛΟΠΟΝΝΗΣΟΥ</v>
      </c>
      <c r="M298" t="str">
        <f t="shared" si="35"/>
        <v>ΠΕΛΟΠΟΝΝΗΣΟΥ - ΣΙΚΥΩΝΙΩΝ</v>
      </c>
      <c r="N298">
        <f t="shared" si="38"/>
        <v>14464</v>
      </c>
      <c r="O298" t="str">
        <f t="shared" si="39"/>
        <v>Σικυωνίων</v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/>
      </c>
      <c r="I299" t="str">
        <f>LOOKUP(B299,ΠΕΡΙΦΕΡΕΙΑ!$A$2:$A$14,ΠΕΡΙΦΕΡΕΙΑ!$B$2:$B$14)</f>
        <v>Ολική</v>
      </c>
      <c r="J299">
        <f t="shared" si="36"/>
        <v>298</v>
      </c>
      <c r="K299">
        <f t="shared" si="37"/>
        <v>298</v>
      </c>
      <c r="L299" t="str">
        <f t="shared" si="34"/>
        <v>ΠΕΛΟΠΟΝΝΗΣΟΥ</v>
      </c>
      <c r="M299" t="str">
        <f t="shared" si="35"/>
        <v>ΠΕΛΟΠΟΝΝΗΣΟΥ - ΣΠΑΡΤΗΣ</v>
      </c>
      <c r="N299">
        <f t="shared" si="38"/>
        <v>14482</v>
      </c>
      <c r="O299" t="str">
        <f t="shared" si="39"/>
        <v>Σπάρτης</v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/>
      </c>
      <c r="I300" t="str">
        <f>LOOKUP(B300,ΠΕΡΙΦΕΡΕΙΑ!$A$2:$A$14,ΠΕΡΙΦΕΡΕΙΑ!$B$2:$B$14)</f>
        <v>Ολική</v>
      </c>
      <c r="J300">
        <f t="shared" si="36"/>
        <v>299</v>
      </c>
      <c r="K300">
        <f t="shared" si="37"/>
        <v>299</v>
      </c>
      <c r="L300" t="str">
        <f t="shared" si="34"/>
        <v>ΠΕΛΟΠΟΝΝΗΣΟΥ</v>
      </c>
      <c r="M300" t="str">
        <f t="shared" si="35"/>
        <v>ΠΕΛΟΠΟΝΝΗΣΟΥ - ΤΡΙΠΟΛΗΣ</v>
      </c>
      <c r="N300">
        <f t="shared" si="38"/>
        <v>14502</v>
      </c>
      <c r="O300" t="str">
        <f t="shared" si="39"/>
        <v>Τρίπολης</v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/>
      </c>
      <c r="I301" t="str">
        <f>LOOKUP(B301,ΠΕΡΙΦΕΡΕΙΑ!$A$2:$A$14,ΠΕΡΙΦΕΡΕΙΑ!$B$2:$B$14)</f>
        <v>Ολική</v>
      </c>
      <c r="J301">
        <f t="shared" si="36"/>
        <v>300</v>
      </c>
      <c r="K301">
        <f t="shared" si="37"/>
        <v>300</v>
      </c>
      <c r="L301" t="str">
        <f t="shared" si="34"/>
        <v>ΠΕΛΟΠΟΝΝΗΣΟΥ</v>
      </c>
      <c r="M301" t="str">
        <f t="shared" si="35"/>
        <v>ΠΕΛΟΠΟΝΝΗΣΟΥ - ΤΡΙΦΥΛΙΑΣ</v>
      </c>
      <c r="N301">
        <f t="shared" si="38"/>
        <v>14506</v>
      </c>
      <c r="O301" t="str">
        <f t="shared" si="39"/>
        <v>Τριφυλίας</v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Ολική</v>
      </c>
      <c r="J302">
        <f t="shared" si="36"/>
        <v>301</v>
      </c>
      <c r="K302">
        <f t="shared" si="37"/>
        <v>301</v>
      </c>
      <c r="L302" t="str">
        <f t="shared" si="34"/>
        <v>ΣΤΕΡΕΑΣ ΕΛΛΑΔΑΣ</v>
      </c>
      <c r="M302" t="str">
        <f t="shared" si="35"/>
        <v>ΣΤΕΡΕΑΣ ΕΛΛΑΔΑΣ - ΑΓΡΑΦΩΝ</v>
      </c>
      <c r="N302">
        <f t="shared" si="38"/>
        <v>13942</v>
      </c>
      <c r="O302" t="str">
        <f t="shared" si="39"/>
        <v>Αγράφων</v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/>
      </c>
      <c r="I303" t="str">
        <f>LOOKUP(B303,ΠΕΡΙΦΕΡΕΙΑ!$A$2:$A$14,ΠΕΡΙΦΕΡΕΙΑ!$B$2:$B$14)</f>
        <v>Ολική</v>
      </c>
      <c r="J303">
        <f t="shared" si="36"/>
        <v>302</v>
      </c>
      <c r="K303">
        <f t="shared" si="37"/>
        <v>302</v>
      </c>
      <c r="L303" t="str">
        <f t="shared" si="34"/>
        <v>ΣΤΕΡΕΑΣ ΕΛΛΑΔΑΣ</v>
      </c>
      <c r="M303" t="str">
        <f t="shared" si="35"/>
        <v>ΣΤΕΡΕΑΣ ΕΛΛΑΔΑΣ - ΑΛΙΑΡΤΟΥ</v>
      </c>
      <c r="N303">
        <f t="shared" si="38"/>
        <v>13958</v>
      </c>
      <c r="O303" t="str">
        <f t="shared" si="39"/>
        <v>Αλιάρτου</v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/>
      </c>
      <c r="I304" t="str">
        <f>LOOKUP(B304,ΠΕΡΙΦΕΡΕΙΑ!$A$2:$A$14,ΠΕΡΙΦΕΡΕΙΑ!$B$2:$B$14)</f>
        <v>Ολική</v>
      </c>
      <c r="J304">
        <f t="shared" si="36"/>
        <v>303</v>
      </c>
      <c r="K304">
        <f t="shared" si="37"/>
        <v>303</v>
      </c>
      <c r="L304" t="str">
        <f t="shared" si="34"/>
        <v>ΣΤΕΡΕΑΣ ΕΛΛΑΔΑΣ</v>
      </c>
      <c r="M304" t="str">
        <f t="shared" si="35"/>
        <v>ΣΤΕΡΕΑΣ ΕΛΛΑΔΑΣ - ΑΜΦΙΚΛΕΙΑΣ – ΕΛΑΤΕΙΑΣ</v>
      </c>
      <c r="N304">
        <f t="shared" si="38"/>
        <v>13976</v>
      </c>
      <c r="O304" t="str">
        <f t="shared" si="39"/>
        <v>Αμφίκλειας - Ελάτειας</v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/>
      </c>
      <c r="I305" t="str">
        <f>LOOKUP(B305,ΠΕΡΙΦΕΡΕΙΑ!$A$2:$A$14,ΠΕΡΙΦΕΡΕΙΑ!$B$2:$B$14)</f>
        <v>Ολική</v>
      </c>
      <c r="J305">
        <f t="shared" si="36"/>
        <v>304</v>
      </c>
      <c r="K305">
        <f t="shared" si="37"/>
        <v>304</v>
      </c>
      <c r="L305" t="str">
        <f t="shared" si="34"/>
        <v>ΣΤΕΡΕΑΣ ΕΛΛΑΔΑΣ</v>
      </c>
      <c r="M305" t="str">
        <f t="shared" si="35"/>
        <v>ΣΤΕΡΕΑΣ ΕΛΛΑΔΑΣ - ΔΕΛΦΩΝ</v>
      </c>
      <c r="N305">
        <f t="shared" si="38"/>
        <v>14058</v>
      </c>
      <c r="O305" t="str">
        <f t="shared" si="39"/>
        <v>Δελφών</v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/>
      </c>
      <c r="I306" t="str">
        <f>LOOKUP(B306,ΠΕΡΙΦΕΡΕΙΑ!$A$2:$A$14,ΠΕΡΙΦΕΡΕΙΑ!$B$2:$B$14)</f>
        <v>Ολική</v>
      </c>
      <c r="J306">
        <f t="shared" si="36"/>
        <v>305</v>
      </c>
      <c r="K306">
        <f t="shared" si="37"/>
        <v>305</v>
      </c>
      <c r="L306" t="str">
        <f t="shared" si="34"/>
        <v>ΣΤΕΡΕΑΣ ΕΛΛΑΔΑΣ</v>
      </c>
      <c r="M306" t="str">
        <f t="shared" si="35"/>
        <v>ΣΤΕΡΕΑΣ ΕΛΛΑΔΑΣ - ΔΙΡΦΥΩΝ – ΜΕΣΣΑΠΙΩΝ</v>
      </c>
      <c r="N306">
        <f t="shared" si="38"/>
        <v>14066</v>
      </c>
      <c r="O306" t="str">
        <f t="shared" si="39"/>
        <v>Διρφύων - Μεσσαπίων</v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/>
      </c>
      <c r="I307" t="str">
        <f>LOOKUP(B307,ΠΕΡΙΦΕΡΕΙΑ!$A$2:$A$14,ΠΕΡΙΦΕΡΕΙΑ!$B$2:$B$14)</f>
        <v>Ολική</v>
      </c>
      <c r="J307">
        <f t="shared" si="36"/>
        <v>306</v>
      </c>
      <c r="K307">
        <f t="shared" si="37"/>
        <v>306</v>
      </c>
      <c r="L307" t="str">
        <f t="shared" si="34"/>
        <v>ΣΤΕΡΕΑΣ ΕΛΛΑΔΑΣ</v>
      </c>
      <c r="M307" t="str">
        <f t="shared" si="35"/>
        <v>ΣΤΕΡΕΑΣ ΕΛΛΑΔΑΣ - ΔΙΣΤΟΜΟΥ – ΑΡΑΧΟΒΑΣ – ΑΝΤΙΚΥΡΑΣ</v>
      </c>
      <c r="N307">
        <f t="shared" si="38"/>
        <v>14068</v>
      </c>
      <c r="O307" t="str">
        <f t="shared" si="39"/>
        <v>Διστόμου-Αράχοβας - Αντίκυρας</v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/>
      </c>
      <c r="I308" t="str">
        <f>LOOKUP(B308,ΠΕΡΙΦΕΡΕΙΑ!$A$2:$A$14,ΠΕΡΙΦΕΡΕΙΑ!$B$2:$B$14)</f>
        <v>Ολική</v>
      </c>
      <c r="J308">
        <f t="shared" si="36"/>
        <v>307</v>
      </c>
      <c r="K308">
        <f t="shared" si="37"/>
        <v>307</v>
      </c>
      <c r="L308" t="str">
        <f t="shared" si="34"/>
        <v>ΣΤΕΡΕΑΣ ΕΛΛΑΔΑΣ</v>
      </c>
      <c r="M308" t="str">
        <f t="shared" si="35"/>
        <v>ΣΤΕΡΕΑΣ ΕΛΛΑΔΑΣ - ΔΟΜΟΚΟΥ</v>
      </c>
      <c r="N308">
        <f t="shared" si="38"/>
        <v>14070</v>
      </c>
      <c r="O308" t="str">
        <f t="shared" si="39"/>
        <v>Δομοκού</v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/>
      </c>
      <c r="I309" t="str">
        <f>LOOKUP(B309,ΠΕΡΙΦΕΡΕΙΑ!$A$2:$A$14,ΠΕΡΙΦΕΡΕΙΑ!$B$2:$B$14)</f>
        <v>Ολική</v>
      </c>
      <c r="J309">
        <f t="shared" si="36"/>
        <v>308</v>
      </c>
      <c r="K309">
        <f t="shared" si="37"/>
        <v>308</v>
      </c>
      <c r="L309" t="str">
        <f t="shared" si="34"/>
        <v>ΣΤΕΡΕΑΣ ΕΛΛΑΔΑΣ</v>
      </c>
      <c r="M309" t="str">
        <f t="shared" si="35"/>
        <v>ΣΤΕΡΕΑΣ ΕΛΛΑΔΑΣ - ΔΩΡΙΔΟΣ</v>
      </c>
      <c r="N309">
        <f t="shared" si="38"/>
        <v>14082</v>
      </c>
      <c r="O309" t="str">
        <f t="shared" si="39"/>
        <v>Δωρίδος</v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/>
      </c>
      <c r="I310" t="str">
        <f>LOOKUP(B310,ΠΕΡΙΦΕΡΕΙΑ!$A$2:$A$14,ΠΕΡΙΦΕΡΕΙΑ!$B$2:$B$14)</f>
        <v>Ολική</v>
      </c>
      <c r="J310">
        <f t="shared" si="36"/>
        <v>309</v>
      </c>
      <c r="K310">
        <f t="shared" si="37"/>
        <v>309</v>
      </c>
      <c r="L310" t="str">
        <f t="shared" si="34"/>
        <v>ΣΤΕΡΕΑΣ ΕΛΛΑΔΑΣ</v>
      </c>
      <c r="M310" t="str">
        <f t="shared" si="35"/>
        <v>ΣΤΕΡΕΑΣ ΕΛΛΑΔΑΣ - ΕΡΕΤΡΙΑΣ</v>
      </c>
      <c r="N310">
        <f t="shared" si="38"/>
        <v>14098</v>
      </c>
      <c r="O310" t="str">
        <f t="shared" si="39"/>
        <v>Ερέτριας</v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/>
      </c>
      <c r="I311" t="str">
        <f>LOOKUP(B311,ΠΕΡΙΦΕΡΕΙΑ!$A$2:$A$14,ΠΕΡΙΦΕΡΕΙΑ!$B$2:$B$14)</f>
        <v>Ολική</v>
      </c>
      <c r="J311">
        <f t="shared" si="36"/>
        <v>310</v>
      </c>
      <c r="K311">
        <f t="shared" si="37"/>
        <v>310</v>
      </c>
      <c r="L311" t="str">
        <f t="shared" si="34"/>
        <v>ΣΤΕΡΕΑΣ ΕΛΛΑΔΑΣ</v>
      </c>
      <c r="M311" t="str">
        <f t="shared" si="35"/>
        <v>ΣΤΕΡΕΑΣ ΕΛΛΑΔΑΣ - ΘΗΒΑΙΩΝ</v>
      </c>
      <c r="N311">
        <f t="shared" si="38"/>
        <v>14140</v>
      </c>
      <c r="O311" t="str">
        <f t="shared" si="39"/>
        <v>Θηβαίων</v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/>
      </c>
      <c r="I312" t="str">
        <f>LOOKUP(B312,ΠΕΡΙΦΕΡΕΙΑ!$A$2:$A$14,ΠΕΡΙΦΕΡΕΙΑ!$B$2:$B$14)</f>
        <v>Ολική</v>
      </c>
      <c r="J312">
        <f t="shared" si="36"/>
        <v>311</v>
      </c>
      <c r="K312">
        <f t="shared" si="37"/>
        <v>311</v>
      </c>
      <c r="L312" t="str">
        <f t="shared" si="34"/>
        <v>ΣΤΕΡΕΑΣ ΕΛΛΑΔΑΣ</v>
      </c>
      <c r="M312" t="str">
        <f t="shared" si="35"/>
        <v>ΣΤΕΡΕΑΣ ΕΛΛΑΔΑΣ - ΙΣΤΙΑΙΑΣ – ΑΙΔΗΨΟΥ</v>
      </c>
      <c r="N312">
        <f t="shared" si="38"/>
        <v>14156</v>
      </c>
      <c r="O312" t="str">
        <f t="shared" si="39"/>
        <v>Ιστιαίας - Αιδηψού</v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/>
      </c>
      <c r="I313" t="str">
        <f>LOOKUP(B313,ΠΕΡΙΦΕΡΕΙΑ!$A$2:$A$14,ΠΕΡΙΦΕΡΕΙΑ!$B$2:$B$14)</f>
        <v>Ολική</v>
      </c>
      <c r="J313">
        <f t="shared" si="36"/>
        <v>312</v>
      </c>
      <c r="K313">
        <f t="shared" si="37"/>
        <v>312</v>
      </c>
      <c r="L313" t="str">
        <f t="shared" si="34"/>
        <v>ΣΤΕΡΕΑΣ ΕΛΛΑΔΑΣ</v>
      </c>
      <c r="M313" t="str">
        <f t="shared" si="35"/>
        <v>ΣΤΕΡΕΑΣ ΕΛΛΑΔΑΣ - ΚΑΡΠΕΝΗΣΙΟΥ</v>
      </c>
      <c r="N313">
        <f t="shared" si="38"/>
        <v>14198</v>
      </c>
      <c r="O313" t="str">
        <f t="shared" si="39"/>
        <v>Καρπενησίου</v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/>
      </c>
      <c r="I314" t="str">
        <f>LOOKUP(B314,ΠΕΡΙΦΕΡΕΙΑ!$A$2:$A$14,ΠΕΡΙΦΕΡΕΙΑ!$B$2:$B$14)</f>
        <v>Ολική</v>
      </c>
      <c r="J314">
        <f t="shared" si="36"/>
        <v>313</v>
      </c>
      <c r="K314">
        <f t="shared" si="37"/>
        <v>313</v>
      </c>
      <c r="L314" t="str">
        <f t="shared" si="34"/>
        <v>ΣΤΕΡΕΑΣ ΕΛΛΑΔΑΣ</v>
      </c>
      <c r="M314" t="str">
        <f t="shared" si="35"/>
        <v>ΣΤΕΡΕΑΣ ΕΛΛΑΔΑΣ - ΚΑΡΥΣΤΟΥ</v>
      </c>
      <c r="N314">
        <f t="shared" si="38"/>
        <v>14192</v>
      </c>
      <c r="O314" t="str">
        <f t="shared" si="39"/>
        <v>Καρύστου</v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/>
      </c>
      <c r="I315" t="str">
        <f>LOOKUP(B315,ΠΕΡΙΦΕΡΕΙΑ!$A$2:$A$14,ΠΕΡΙΦΕΡΕΙΑ!$B$2:$B$14)</f>
        <v>Ολική</v>
      </c>
      <c r="J315">
        <f t="shared" si="36"/>
        <v>314</v>
      </c>
      <c r="K315">
        <f t="shared" si="37"/>
        <v>314</v>
      </c>
      <c r="L315" t="str">
        <f t="shared" si="34"/>
        <v>ΣΤΕΡΕΑΣ ΕΛΛΑΔΑΣ</v>
      </c>
      <c r="M315" t="str">
        <f t="shared" si="35"/>
        <v>ΣΤΕΡΕΑΣ ΕΛΛΑΔΑΣ - ΚΥΜΗΣ – ΑΛΙΒΕΡΙΟΥ</v>
      </c>
      <c r="N315">
        <f t="shared" si="38"/>
        <v>14172</v>
      </c>
      <c r="O315" t="str">
        <f t="shared" si="39"/>
        <v>Κύμης - Αλιβερίου</v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/>
      </c>
      <c r="I316" t="str">
        <f>LOOKUP(B316,ΠΕΡΙΦΕΡΕΙΑ!$A$2:$A$14,ΠΕΡΙΦΕΡΕΙΑ!$B$2:$B$14)</f>
        <v>Ολική</v>
      </c>
      <c r="J316">
        <f t="shared" si="36"/>
        <v>315</v>
      </c>
      <c r="K316">
        <f t="shared" si="37"/>
        <v>315</v>
      </c>
      <c r="L316" t="str">
        <f t="shared" si="34"/>
        <v>ΣΤΕΡΕΑΣ ΕΛΛΑΔΑΣ</v>
      </c>
      <c r="M316" t="str">
        <f t="shared" si="35"/>
        <v>ΣΤΕΡΕΑΣ ΕΛΛΑΔΑΣ - ΛΑΜΙΕΩΝ</v>
      </c>
      <c r="N316">
        <f t="shared" si="38"/>
        <v>14248</v>
      </c>
      <c r="O316" t="str">
        <f t="shared" si="39"/>
        <v>Λαμιέων</v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/>
      </c>
      <c r="I317" t="str">
        <f>LOOKUP(B317,ΠΕΡΙΦΕΡΕΙΑ!$A$2:$A$14,ΠΕΡΙΦΕΡΕΙΑ!$B$2:$B$14)</f>
        <v>Ολική</v>
      </c>
      <c r="J317">
        <f t="shared" si="36"/>
        <v>316</v>
      </c>
      <c r="K317">
        <f t="shared" si="37"/>
        <v>316</v>
      </c>
      <c r="L317" t="str">
        <f t="shared" si="34"/>
        <v>ΣΤΕΡΕΑΣ ΕΛΛΑΔΑΣ</v>
      </c>
      <c r="M317" t="str">
        <f t="shared" si="35"/>
        <v>ΣΤΕΡΕΑΣ ΕΛΛΑΔΑΣ - ΛΕΒΑΔΕΩΝ</v>
      </c>
      <c r="N317">
        <f t="shared" si="38"/>
        <v>14254</v>
      </c>
      <c r="O317" t="str">
        <f t="shared" si="39"/>
        <v>Λεβαδέων</v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/>
      </c>
      <c r="I318" t="str">
        <f>LOOKUP(B318,ΠΕΡΙΦΕΡΕΙΑ!$A$2:$A$14,ΠΕΡΙΦΕΡΕΙΑ!$B$2:$B$14)</f>
        <v>Ολική</v>
      </c>
      <c r="J318">
        <f t="shared" si="36"/>
        <v>317</v>
      </c>
      <c r="K318">
        <f t="shared" si="37"/>
        <v>317</v>
      </c>
      <c r="L318" t="str">
        <f t="shared" si="34"/>
        <v>ΣΤΕΡΕΑΣ ΕΛΛΑΔΑΣ</v>
      </c>
      <c r="M318" t="str">
        <f t="shared" si="35"/>
        <v>ΣΤΕΡΕΑΣ ΕΛΛΑΔΑΣ - ΛΟΚΡΩΝ</v>
      </c>
      <c r="N318">
        <f t="shared" si="38"/>
        <v>14260</v>
      </c>
      <c r="O318" t="str">
        <f t="shared" si="39"/>
        <v>Λοκρών</v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Ολική</v>
      </c>
      <c r="J319">
        <f t="shared" si="36"/>
        <v>318</v>
      </c>
      <c r="K319">
        <f t="shared" si="37"/>
        <v>318</v>
      </c>
      <c r="L319" t="str">
        <f t="shared" si="34"/>
        <v>ΣΤΕΡΕΑΣ ΕΛΛΑΔΑΣ</v>
      </c>
      <c r="M319" t="str">
        <f t="shared" si="35"/>
        <v>ΣΤΕΡΕΑΣ ΕΛΛΑΔΑΣ - ΜΑΚΡΑΚΩΜΗΣ</v>
      </c>
      <c r="N319">
        <f t="shared" si="38"/>
        <v>14274</v>
      </c>
      <c r="O319" t="str">
        <f t="shared" si="39"/>
        <v>Μακρακώμης</v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Ολική</v>
      </c>
      <c r="J320">
        <f t="shared" si="36"/>
        <v>319</v>
      </c>
      <c r="K320">
        <f t="shared" si="37"/>
        <v>319</v>
      </c>
      <c r="L320" t="str">
        <f t="shared" si="34"/>
        <v>ΣΤΕΡΕΑΣ ΕΛΛΑΔΑΣ</v>
      </c>
      <c r="M320" t="str">
        <f t="shared" si="35"/>
        <v>ΣΤΕΡΕΑΣ ΕΛΛΑΔΑΣ - ΜΑΝΤΟΥΔΙΟΥ – ΛΙΜΝΗΣ – ΑΓΙΑΣ ΑΝΝΑΣ</v>
      </c>
      <c r="N320">
        <f t="shared" si="38"/>
        <v>14278</v>
      </c>
      <c r="O320" t="str">
        <f t="shared" si="39"/>
        <v>Μαντουδίου - Λίμνης - Αγίας Άννας</v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/>
      </c>
      <c r="I321" t="str">
        <f>LOOKUP(B321,ΠΕΡΙΦΕΡΕΙΑ!$A$2:$A$14,ΠΕΡΙΦΕΡΕΙΑ!$B$2:$B$14)</f>
        <v>Ολική</v>
      </c>
      <c r="J321">
        <f t="shared" si="36"/>
        <v>320</v>
      </c>
      <c r="K321">
        <f t="shared" si="37"/>
        <v>320</v>
      </c>
      <c r="L321" t="str">
        <f t="shared" si="34"/>
        <v>ΣΤΕΡΕΑΣ ΕΛΛΑΔΑΣ</v>
      </c>
      <c r="M321" t="str">
        <f t="shared" si="35"/>
        <v>ΣΤΕΡΕΑΣ ΕΛΛΑΔΑΣ - ΜΩΛΟΥ – ΑΓΙΟΥ ΚΩΝΣΤΑΝΤΙΝΟΥ</v>
      </c>
      <c r="N321">
        <f t="shared" si="38"/>
        <v>14272</v>
      </c>
      <c r="O321" t="str">
        <f t="shared" si="39"/>
        <v>Μώλου - Αγ. Κωνσταντίνου</v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/>
      </c>
      <c r="I322" t="str">
        <f>LOOKUP(B322,ΠΕΡΙΦΕΡΕΙΑ!$A$2:$A$14,ΠΕΡΙΦΕΡΕΙΑ!$B$2:$B$14)</f>
        <v>Ολική</v>
      </c>
      <c r="J322">
        <f t="shared" si="36"/>
        <v>321</v>
      </c>
      <c r="K322">
        <f t="shared" si="37"/>
        <v>321</v>
      </c>
      <c r="L322" t="str">
        <f>IF(ISNUMBER(K322),LOOKUP(K322,A:A,B:B),"")</f>
        <v>ΣΤΕΡΕΑΣ ΕΛΛΑΔΑΣ</v>
      </c>
      <c r="M322" t="str">
        <f t="shared" si="35"/>
        <v>ΣΤΕΡΕΑΣ ΕΛΛΑΔΑΣ - ΟΡΧΟΜΕΝΟΥ</v>
      </c>
      <c r="N322">
        <f t="shared" si="38"/>
        <v>14362</v>
      </c>
      <c r="O322" t="str">
        <f t="shared" si="39"/>
        <v>Ορχομενού</v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Ολική</v>
      </c>
      <c r="J323">
        <f>IF(OR(AND(I323="Μερική",H323="ΝΑΙ"),I323="Ολική"),A323,"")</f>
        <v>322</v>
      </c>
      <c r="K323">
        <f>SMALL(J:J,A323)</f>
        <v>322</v>
      </c>
      <c r="L323" t="str">
        <f>IF(ISNUMBER(K323),LOOKUP(K323,A:A,B:B),"")</f>
        <v>ΣΤΕΡΕΑΣ ΕΛΛΑΔΑΣ</v>
      </c>
      <c r="M323" t="str">
        <f t="shared" si="35"/>
        <v>ΣΤΕΡΕΑΣ ΕΛΛΑΔΑΣ - ΣΚΥΡΟΥ</v>
      </c>
      <c r="N323">
        <f>IF(ISNUMBER(K323),LOOKUP(K323,A:A,G:G),"")</f>
        <v>14470</v>
      </c>
      <c r="O323" t="str">
        <f>IF(ISNUMBER(K323),LOOKUP(K323,A:A,F:F),"")</f>
        <v>Σκύρου</v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/>
      </c>
      <c r="I324" t="str">
        <f>LOOKUP(B324,ΠΕΡΙΦΕΡΕΙΑ!$A$2:$A$14,ΠΕΡΙΦΕΡΕΙΑ!$B$2:$B$14)</f>
        <v>Ολική</v>
      </c>
      <c r="J324">
        <f>IF(OR(AND(I324="Μερική",H324="ΝΑΙ"),I324="Ολική"),A324,"")</f>
        <v>323</v>
      </c>
      <c r="K324">
        <f>SMALL(J:J,A324)</f>
        <v>323</v>
      </c>
      <c r="L324" t="str">
        <f>IF(ISNUMBER(K324),LOOKUP(K324,A:A,B:B),"")</f>
        <v>ΣΤΕΡΕΑΣ ΕΛΛΑΔΑΣ</v>
      </c>
      <c r="M324" t="str">
        <f t="shared" si="35"/>
        <v>ΣΤΕΡΕΑΣ ΕΛΛΑΔΑΣ - ΣΤΥΛΙΔΟΣ</v>
      </c>
      <c r="N324">
        <f>IF(ISNUMBER(K324),LOOKUP(K324,A:A,G:G),"")</f>
        <v>14488</v>
      </c>
      <c r="O324" t="str">
        <f>IF(ISNUMBER(K324),LOOKUP(K324,A:A,F:F),"")</f>
        <v>Στυλίδας</v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/>
      </c>
      <c r="I325" t="str">
        <f>LOOKUP(B325,ΠΕΡΙΦΕΡΕΙΑ!$A$2:$A$14,ΠΕΡΙΦΕΡΕΙΑ!$B$2:$B$14)</f>
        <v>Ολική</v>
      </c>
      <c r="J325">
        <f>IF(OR(AND(I325="Μερική",H325="ΝΑΙ"),I325="Ολική"),A325,"")</f>
        <v>324</v>
      </c>
      <c r="K325">
        <f>SMALL(J:J,A325)</f>
        <v>324</v>
      </c>
      <c r="L325" t="str">
        <f>IF(ISNUMBER(K325),LOOKUP(K325,A:A,B:B),"")</f>
        <v>ΣΤΕΡΕΑΣ ΕΛΛΑΔΑΣ</v>
      </c>
      <c r="M325" t="str">
        <f t="shared" si="35"/>
        <v>ΣΤΕΡΕΑΣ ΕΛΛΑΔΑΣ - ΤΑΝΑΓΡΑΣ</v>
      </c>
      <c r="N325">
        <f>IF(ISNUMBER(K325),LOOKUP(K325,A:A,G:G),"")</f>
        <v>14496</v>
      </c>
      <c r="O325" t="str">
        <f>IF(ISNUMBER(K325),LOOKUP(K325,A:A,F:F),"")</f>
        <v>Τανάγρας</v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/>
      </c>
      <c r="I326" t="str">
        <f>LOOKUP(B326,ΠΕΡΙΦΕΡΕΙΑ!$A$2:$A$14,ΠΕΡΙΦΕΡΕΙΑ!$B$2:$B$14)</f>
        <v>Ολική</v>
      </c>
      <c r="J326">
        <f>IF(OR(AND(I326="Μερική",H326="ΝΑΙ"),I326="Ολική"),A326,"")</f>
        <v>325</v>
      </c>
      <c r="K326">
        <f>SMALL(J:J,A326)</f>
        <v>325</v>
      </c>
      <c r="L326" t="str">
        <f>IF(ISNUMBER(K326),LOOKUP(K326,A:A,B:B),"")</f>
        <v>ΣΤΕΡΕΑΣ ΕΛΛΑΔΑΣ</v>
      </c>
      <c r="M326" t="str">
        <f t="shared" si="35"/>
        <v>ΣΤΕΡΕΑΣ ΕΛΛΑΔΑΣ - ΧΑΛΚΙΔΕΩΝ</v>
      </c>
      <c r="N326">
        <f>IF(ISNUMBER(K326),LOOKUP(K326,A:A,G:G),"")</f>
        <v>14540</v>
      </c>
      <c r="O326" t="str">
        <f>IF(ISNUMBER(K326),LOOKUP(K326,A:A,F:F),"")</f>
        <v>Χαλκιδέων</v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="70" zoomScaleNormal="70" workbookViewId="0">
      <selection activeCell="H10" sqref="H10"/>
    </sheetView>
  </sheetViews>
  <sheetFormatPr defaultColWidth="0" defaultRowHeight="15" zeroHeight="1" x14ac:dyDescent="0.25"/>
  <cols>
    <col min="1" max="1" width="50" style="129" customWidth="1"/>
    <col min="2" max="4" width="23" style="129" hidden="1" customWidth="1"/>
    <col min="5" max="5" width="48.85546875" style="129" bestFit="1" customWidth="1"/>
    <col min="6" max="6" width="44.140625" style="129" customWidth="1"/>
    <col min="7" max="7" width="17.28515625" style="129" customWidth="1"/>
    <col min="8" max="8" width="36.42578125" style="129" customWidth="1"/>
    <col min="9" max="9" width="24" style="129" hidden="1" customWidth="1"/>
    <col min="10" max="10" width="33.85546875" style="129" customWidth="1"/>
    <col min="11" max="11" width="7.140625" style="129" customWidth="1"/>
    <col min="12" max="12" width="13" style="129" customWidth="1"/>
    <col min="13" max="13" width="58.85546875" style="129" customWidth="1"/>
    <col min="14" max="16384" width="9.140625" style="129" hidden="1"/>
  </cols>
  <sheetData>
    <row r="1" spans="1:13" ht="15.75" hidden="1" thickBot="1" x14ac:dyDescent="0.3">
      <c r="A1" t="s">
        <v>478</v>
      </c>
      <c r="B1" t="s">
        <v>479</v>
      </c>
      <c r="C1" s="149" t="s">
        <v>538</v>
      </c>
      <c r="D1" s="149" t="s">
        <v>539</v>
      </c>
      <c r="E1" s="79" t="s">
        <v>480</v>
      </c>
      <c r="F1" s="79" t="s">
        <v>873</v>
      </c>
      <c r="G1" s="79" t="s">
        <v>481</v>
      </c>
      <c r="H1" s="79" t="s">
        <v>482</v>
      </c>
      <c r="I1" s="79" t="s">
        <v>483</v>
      </c>
      <c r="J1" s="79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2" t="s">
        <v>514</v>
      </c>
      <c r="I2" s="72" t="s">
        <v>450</v>
      </c>
      <c r="J2" s="73" t="s">
        <v>420</v>
      </c>
      <c r="L2" s="85" t="s">
        <v>448</v>
      </c>
      <c r="M2" s="86" t="s">
        <v>525</v>
      </c>
    </row>
    <row r="3" spans="1:13" ht="60" customHeight="1" thickTop="1" x14ac:dyDescent="0.25">
      <c r="A3" s="76" t="s">
        <v>456</v>
      </c>
      <c r="B3" s="5" t="str">
        <f>ΓΕΝΙΚΑ!C4</f>
        <v>OTE</v>
      </c>
      <c r="C3" s="148"/>
      <c r="D3" s="148"/>
      <c r="E3" s="94" t="s">
        <v>882</v>
      </c>
      <c r="F3" s="191" t="str">
        <f>F$5</f>
        <v>ΑΤΤΙΚΗΣ - ΓΛΥΦΑΔΑΣ, ΚΕΝΤΡΙΚΗΣ ΜΑΚΕΔΟΝΙΑΣ - ΘΕΣΣΑΛΟΝΙΚΗΣ, ΑΝΑΤΟΛΙΚΗΣ ΜΑΚΕΔΟΝΙΑΣ ΚΑΙ ΘΡΑΚΗΣ - ΚΑΒΑΛΑΣ, ΠΕΛΟΠΟΝΝΗΣΟΥ - ΚΑΛΑΜΑΤΑΣ, ΚΡΗΤΗΣ - ΗΡΑΚΛΕΙΟΥ</v>
      </c>
      <c r="G3" s="120" t="s">
        <v>461</v>
      </c>
      <c r="H3" s="124">
        <f>$H$5</f>
        <v>0.23</v>
      </c>
      <c r="I3" s="186">
        <f>IF(ISNUMBER(H$5),ROUND(H$5,2),"")</f>
        <v>0.23</v>
      </c>
      <c r="J3" s="80"/>
      <c r="L3" s="82" t="str">
        <f>IF(M3="","","ΣΦΑΛΜΑ")</f>
        <v/>
      </c>
      <c r="M3" s="100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60" customHeight="1" x14ac:dyDescent="0.25">
      <c r="A4" s="51" t="str">
        <f t="shared" ref="A4:A11" si="0">$A$3</f>
        <v>F01</v>
      </c>
      <c r="B4" s="81" t="str">
        <f t="shared" ref="B4:B11" si="1">$B$3</f>
        <v>OTE</v>
      </c>
      <c r="C4" s="148"/>
      <c r="D4" s="148"/>
      <c r="E4" s="189" t="s">
        <v>883</v>
      </c>
      <c r="F4" s="191" t="str">
        <f>F$5</f>
        <v>ΑΤΤΙΚΗΣ - ΓΛΥΦΑΔΑΣ, ΚΕΝΤΡΙΚΗΣ ΜΑΚΕΔΟΝΙΑΣ - ΘΕΣΣΑΛΟΝΙΚΗΣ, ΑΝΑΤΟΛΙΚΗΣ ΜΑΚΕΔΟΝΙΑΣ ΚΑΙ ΘΡΑΚΗΣ - ΚΑΒΑΛΑΣ, ΠΕΛΟΠΟΝΝΗΣΟΥ - ΚΑΛΑΜΑΤΑΣ, ΚΡΗΤΗΣ - ΗΡΑΚΛΕΙΟΥ</v>
      </c>
      <c r="G4" s="190" t="s">
        <v>461</v>
      </c>
      <c r="H4" s="125">
        <f>$H$5</f>
        <v>0.23</v>
      </c>
      <c r="I4" s="186">
        <f>IF(ISNUMBER(H$5),ROUND(H$5,2),"")</f>
        <v>0.23</v>
      </c>
      <c r="J4" s="156">
        <f t="shared" ref="J4:J11" si="2">J$3</f>
        <v>0</v>
      </c>
      <c r="L4" s="83" t="str">
        <f t="shared" ref="L4:L12" si="3">IF(M4="","","ΣΦΑΛΜΑ")</f>
        <v/>
      </c>
      <c r="M4" s="100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51" t="str">
        <f t="shared" si="0"/>
        <v>F01</v>
      </c>
      <c r="B5" s="81" t="str">
        <f t="shared" si="1"/>
        <v>OTE</v>
      </c>
      <c r="C5" s="148">
        <v>15300</v>
      </c>
      <c r="D5" s="148" t="s">
        <v>486</v>
      </c>
      <c r="E5" s="189" t="s">
        <v>884</v>
      </c>
      <c r="F5" s="194" t="str">
        <f>CONCATENATE(E3,", ",E4,", ",E5,", ",E6,", ",E7)</f>
        <v>ΑΤΤΙΚΗΣ - ΓΛΥΦΑΔΑΣ, ΚΕΝΤΡΙΚΗΣ ΜΑΚΕΔΟΝΙΑΣ - ΘΕΣΣΑΛΟΝΙΚΗΣ, ΑΝΑΤΟΛΙΚΗΣ ΜΑΚΕΔΟΝΙΑΣ ΚΑΙ ΘΡΑΚΗΣ - ΚΑΒΑΛΑΣ, ΠΕΛΟΠΟΝΝΗΣΟΥ - ΚΑΛΑΜΑΤΑΣ, ΚΡΗΤΗΣ - ΗΡΑΚΛΕΙΟΥ</v>
      </c>
      <c r="G5" s="190" t="s">
        <v>461</v>
      </c>
      <c r="H5" s="123">
        <v>0.23</v>
      </c>
      <c r="I5" s="186">
        <f>IF(ISNUMBER(H$5),ROUND(H$5,2),"")</f>
        <v>0.23</v>
      </c>
      <c r="J5" s="156">
        <f t="shared" si="2"/>
        <v>0</v>
      </c>
      <c r="L5" s="83" t="str">
        <f t="shared" si="3"/>
        <v/>
      </c>
      <c r="M5" s="100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60" customHeight="1" x14ac:dyDescent="0.25">
      <c r="A6" s="51" t="str">
        <f t="shared" si="0"/>
        <v>F01</v>
      </c>
      <c r="B6" s="81" t="str">
        <f t="shared" si="1"/>
        <v>OTE</v>
      </c>
      <c r="C6" s="148"/>
      <c r="D6" s="148"/>
      <c r="E6" s="189" t="s">
        <v>885</v>
      </c>
      <c r="F6" s="191" t="str">
        <f t="shared" ref="F6:F12" si="4">F$5</f>
        <v>ΑΤΤΙΚΗΣ - ΓΛΥΦΑΔΑΣ, ΚΕΝΤΡΙΚΗΣ ΜΑΚΕΔΟΝΙΑΣ - ΘΕΣΣΑΛΟΝΙΚΗΣ, ΑΝΑΤΟΛΙΚΗΣ ΜΑΚΕΔΟΝΙΑΣ ΚΑΙ ΘΡΑΚΗΣ - ΚΑΒΑΛΑΣ, ΠΕΛΟΠΟΝΝΗΣΟΥ - ΚΑΛΑΜΑΤΑΣ, ΚΡΗΤΗΣ - ΗΡΑΚΛΕΙΟΥ</v>
      </c>
      <c r="G6" s="190" t="s">
        <v>461</v>
      </c>
      <c r="H6" s="125">
        <f>$H$5</f>
        <v>0.23</v>
      </c>
      <c r="I6" s="186">
        <f>IF(ISNUMBER(H$5),ROUND(H$5,2),"")</f>
        <v>0.23</v>
      </c>
      <c r="J6" s="156">
        <f t="shared" si="2"/>
        <v>0</v>
      </c>
      <c r="L6" s="83" t="str">
        <f t="shared" si="3"/>
        <v/>
      </c>
      <c r="M6" s="100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2" t="str">
        <f t="shared" si="0"/>
        <v>F01</v>
      </c>
      <c r="B7" s="12" t="str">
        <f t="shared" si="1"/>
        <v>OTE</v>
      </c>
      <c r="C7" s="184"/>
      <c r="D7" s="184"/>
      <c r="E7" s="185" t="s">
        <v>886</v>
      </c>
      <c r="F7" s="192" t="str">
        <f t="shared" si="4"/>
        <v>ΑΤΤΙΚΗΣ - ΓΛΥΦΑΔΑΣ, ΚΕΝΤΡΙΚΗΣ ΜΑΚΕΔΟΝΙΑΣ - ΘΕΣΣΑΛΟΝΙΚΗΣ, ΑΝΑΤΟΛΙΚΗΣ ΜΑΚΕΔΟΝΙΑΣ ΚΑΙ ΘΡΑΚΗΣ - ΚΑΒΑΛΑΣ, ΠΕΛΟΠΟΝΝΗΣΟΥ - ΚΑΛΑΜΑΤΑΣ, ΚΡΗΤΗΣ - ΗΡΑΚΛΕΙΟΥ</v>
      </c>
      <c r="G7" s="70" t="s">
        <v>461</v>
      </c>
      <c r="H7" s="126">
        <f>$H$5</f>
        <v>0.23</v>
      </c>
      <c r="I7" s="187">
        <f>IF(ISNUMBER(H$5),ROUND(H$5,2),"")</f>
        <v>0.23</v>
      </c>
      <c r="J7" s="157">
        <f t="shared" si="2"/>
        <v>0</v>
      </c>
      <c r="L7" s="83" t="str">
        <f t="shared" si="3"/>
        <v/>
      </c>
      <c r="M7" s="100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51" t="str">
        <f t="shared" si="0"/>
        <v>F01</v>
      </c>
      <c r="B8" s="182" t="str">
        <f t="shared" si="1"/>
        <v>OTE</v>
      </c>
      <c r="C8" s="148"/>
      <c r="D8" s="148"/>
      <c r="E8" s="183" t="str">
        <f>IF(E3="","",E3)</f>
        <v>ΑΤΤΙΚΗΣ - ΓΛΥΦΑΔΑΣ</v>
      </c>
      <c r="F8" s="191" t="str">
        <f t="shared" si="4"/>
        <v>ΑΤΤΙΚΗΣ - ΓΛΥΦΑΔΑΣ, ΚΕΝΤΡΙΚΗΣ ΜΑΚΕΔΟΝΙΑΣ - ΘΕΣΣΑΛΟΝΙΚΗΣ, ΑΝΑΤΟΛΙΚΗΣ ΜΑΚΕΔΟΝΙΑΣ ΚΑΙ ΘΡΑΚΗΣ - ΚΑΒΑΛΑΣ, ΠΕΛΟΠΟΝΝΗΣΟΥ - ΚΑΛΑΜΑΤΑΣ, ΚΡΗΤΗΣ - ΗΡΑΚΛΕΙΟΥ</v>
      </c>
      <c r="G8" s="120" t="s">
        <v>462</v>
      </c>
      <c r="H8" s="125">
        <f>$H$10</f>
        <v>0.27</v>
      </c>
      <c r="I8" s="186">
        <f>IF(ISNUMBER(H$10),ROUND(H$10,2),"")</f>
        <v>0.27</v>
      </c>
      <c r="J8" s="156">
        <f t="shared" si="2"/>
        <v>0</v>
      </c>
      <c r="L8" s="83" t="str">
        <f t="shared" si="3"/>
        <v/>
      </c>
      <c r="M8" s="100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60" customHeight="1" x14ac:dyDescent="0.25">
      <c r="A9" s="51" t="str">
        <f t="shared" si="0"/>
        <v>F01</v>
      </c>
      <c r="B9" s="81" t="str">
        <f t="shared" si="1"/>
        <v>OTE</v>
      </c>
      <c r="C9" s="148"/>
      <c r="D9" s="148"/>
      <c r="E9" s="193" t="str">
        <f>IF(E4="","",E4)</f>
        <v>ΚΕΝΤΡΙΚΗΣ ΜΑΚΕΔΟΝΙΑΣ - ΘΕΣΣΑΛΟΝΙΚΗΣ</v>
      </c>
      <c r="F9" s="191" t="str">
        <f t="shared" si="4"/>
        <v>ΑΤΤΙΚΗΣ - ΓΛΥΦΑΔΑΣ, ΚΕΝΤΡΙΚΗΣ ΜΑΚΕΔΟΝΙΑΣ - ΘΕΣΣΑΛΟΝΙΚΗΣ, ΑΝΑΤΟΛΙΚΗΣ ΜΑΚΕΔΟΝΙΑΣ ΚΑΙ ΘΡΑΚΗΣ - ΚΑΒΑΛΑΣ, ΠΕΛΟΠΟΝΝΗΣΟΥ - ΚΑΛΑΜΑΤΑΣ, ΚΡΗΤΗΣ - ΗΡΑΚΛΕΙΟΥ</v>
      </c>
      <c r="G9" s="190" t="s">
        <v>462</v>
      </c>
      <c r="H9" s="125">
        <f>$H$10</f>
        <v>0.27</v>
      </c>
      <c r="I9" s="188">
        <f>IF(ISNUMBER(H$10),ROUND(H$10,2),"")</f>
        <v>0.27</v>
      </c>
      <c r="J9" s="156">
        <f t="shared" si="2"/>
        <v>0</v>
      </c>
      <c r="L9" s="83" t="str">
        <f t="shared" si="3"/>
        <v/>
      </c>
      <c r="M9" s="100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51" t="str">
        <f t="shared" si="0"/>
        <v>F01</v>
      </c>
      <c r="B10" s="81" t="str">
        <f t="shared" si="1"/>
        <v>OTE</v>
      </c>
      <c r="C10" s="148">
        <v>15300</v>
      </c>
      <c r="D10" s="148" t="s">
        <v>486</v>
      </c>
      <c r="E10" s="193" t="str">
        <f>IF(E5="","",E5)</f>
        <v>ΑΝΑΤΟΛΙΚΗΣ ΜΑΚΕΔΟΝΙΑΣ ΚΑΙ ΘΡΑΚΗΣ - ΚΑΒΑΛΑΣ</v>
      </c>
      <c r="F10" s="195" t="str">
        <f>F5</f>
        <v>ΑΤΤΙΚΗΣ - ΓΛΥΦΑΔΑΣ, ΚΕΝΤΡΙΚΗΣ ΜΑΚΕΔΟΝΙΑΣ - ΘΕΣΣΑΛΟΝΙΚΗΣ, ΑΝΑΤΟΛΙΚΗΣ ΜΑΚΕΔΟΝΙΑΣ ΚΑΙ ΘΡΑΚΗΣ - ΚΑΒΑΛΑΣ, ΠΕΛΟΠΟΝΝΗΣΟΥ - ΚΑΛΑΜΑΤΑΣ, ΚΡΗΤΗΣ - ΗΡΑΚΛΕΙΟΥ</v>
      </c>
      <c r="G10" s="190" t="s">
        <v>462</v>
      </c>
      <c r="H10" s="123">
        <v>0.27</v>
      </c>
      <c r="I10" s="188">
        <f>IF(ISNUMBER(H$10),ROUND(H$10,2),"")</f>
        <v>0.27</v>
      </c>
      <c r="J10" s="156">
        <f t="shared" si="2"/>
        <v>0</v>
      </c>
      <c r="L10" s="83" t="str">
        <f t="shared" si="3"/>
        <v/>
      </c>
      <c r="M10" s="100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60" customHeight="1" x14ac:dyDescent="0.25">
      <c r="A11" s="51" t="str">
        <f t="shared" si="0"/>
        <v>F01</v>
      </c>
      <c r="B11" s="81" t="str">
        <f t="shared" si="1"/>
        <v>OTE</v>
      </c>
      <c r="C11" s="148"/>
      <c r="D11" s="148"/>
      <c r="E11" s="193" t="str">
        <f>IF(E6="","",E6)</f>
        <v>ΠΕΛΟΠΟΝΝΗΣΟΥ - ΚΑΛΑΜΑΤΑΣ</v>
      </c>
      <c r="F11" s="191" t="str">
        <f t="shared" si="4"/>
        <v>ΑΤΤΙΚΗΣ - ΓΛΥΦΑΔΑΣ, ΚΕΝΤΡΙΚΗΣ ΜΑΚΕΔΟΝΙΑΣ - ΘΕΣΣΑΛΟΝΙΚΗΣ, ΑΝΑΤΟΛΙΚΗΣ ΜΑΚΕΔΟΝΙΑΣ ΚΑΙ ΘΡΑΚΗΣ - ΚΑΒΑΛΑΣ, ΠΕΛΟΠΟΝΝΗΣΟΥ - ΚΑΛΑΜΑΤΑΣ, ΚΡΗΤΗΣ - ΗΡΑΚΛΕΙΟΥ</v>
      </c>
      <c r="G11" s="190" t="s">
        <v>462</v>
      </c>
      <c r="H11" s="125">
        <f>$H$10</f>
        <v>0.27</v>
      </c>
      <c r="I11" s="188">
        <f>IF(ISNUMBER(H$10),ROUND(H$10,2),"")</f>
        <v>0.27</v>
      </c>
      <c r="J11" s="156">
        <f t="shared" si="2"/>
        <v>0</v>
      </c>
      <c r="L11" s="83" t="str">
        <f t="shared" si="3"/>
        <v/>
      </c>
      <c r="M11" s="100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2" t="str">
        <f>$A$3</f>
        <v>F01</v>
      </c>
      <c r="B12" s="12" t="str">
        <f>$B$3</f>
        <v>OTE</v>
      </c>
      <c r="C12" s="148"/>
      <c r="D12" s="148"/>
      <c r="E12" s="78" t="str">
        <f>IF(E7="","",E7)</f>
        <v>ΚΡΗΤΗΣ - ΗΡΑΚΛΕΙΟΥ</v>
      </c>
      <c r="F12" s="181" t="str">
        <f t="shared" si="4"/>
        <v>ΑΤΤΙΚΗΣ - ΓΛΥΦΑΔΑΣ, ΚΕΝΤΡΙΚΗΣ ΜΑΚΕΔΟΝΙΑΣ - ΘΕΣΣΑΛΟΝΙΚΗΣ, ΑΝΑΤΟΛΙΚΗΣ ΜΑΚΕΔΟΝΙΑΣ ΚΑΙ ΘΡΑΚΗΣ - ΚΑΒΑΛΑΣ, ΠΕΛΟΠΟΝΝΗΣΟΥ - ΚΑΛΑΜΑΤΑΣ, ΚΡΗΤΗΣ - ΗΡΑΚΛΕΙΟΥ</v>
      </c>
      <c r="G12" s="91" t="s">
        <v>462</v>
      </c>
      <c r="H12" s="126">
        <f>$H$10</f>
        <v>0.27</v>
      </c>
      <c r="I12" s="187">
        <f>IF(ISNUMBER(H$10),ROUND(H$10,2),"")</f>
        <v>0.27</v>
      </c>
      <c r="J12" s="157">
        <f>J$3</f>
        <v>0</v>
      </c>
      <c r="L12" s="84" t="str">
        <f t="shared" si="3"/>
        <v/>
      </c>
      <c r="M12" s="101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Normal="100" workbookViewId="0">
      <selection activeCell="F3" sqref="F3"/>
    </sheetView>
  </sheetViews>
  <sheetFormatPr defaultColWidth="0" defaultRowHeight="15" zeroHeight="1" x14ac:dyDescent="0.25"/>
  <cols>
    <col min="1" max="1" width="50" style="135" customWidth="1"/>
    <col min="2" max="4" width="23" style="135" hidden="1" customWidth="1"/>
    <col min="5" max="5" width="38.140625" style="135" customWidth="1"/>
    <col min="6" max="6" width="36.85546875" style="135" customWidth="1"/>
    <col min="7" max="7" width="31.28515625" style="197" hidden="1" customWidth="1"/>
    <col min="8" max="8" width="31.28515625" style="135" customWidth="1"/>
    <col min="9" max="9" width="6.140625" style="135" customWidth="1"/>
    <col min="10" max="10" width="16.140625" style="135" customWidth="1"/>
    <col min="11" max="11" width="57" style="135" customWidth="1"/>
    <col min="12" max="13" width="9.140625" style="137" hidden="1" customWidth="1"/>
    <col min="14" max="15" width="0" style="137" hidden="1" customWidth="1"/>
    <col min="16" max="16384" width="9.140625" style="135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68" t="s">
        <v>482</v>
      </c>
      <c r="G1" s="68" t="s">
        <v>487</v>
      </c>
      <c r="H1" s="68" t="s">
        <v>484</v>
      </c>
      <c r="J1" s="68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3" t="s">
        <v>420</v>
      </c>
      <c r="J2" s="85" t="s">
        <v>448</v>
      </c>
      <c r="K2" s="86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OTE</v>
      </c>
      <c r="C3" s="34" t="str">
        <f>IF(J3="",IF(ΓΕΝΙΚΑ!$B$17="ΝΑΙ",15300,""),"")</f>
        <v/>
      </c>
      <c r="D3" s="150" t="str">
        <f>IF(ΓΕΝΙΚΑ!$B$17="ΝΑΙ","ΠΑΝΕΛΛΑΔΙΚΑ","")</f>
        <v/>
      </c>
      <c r="E3" s="26" t="s">
        <v>486</v>
      </c>
      <c r="F3" s="55"/>
      <c r="G3" s="196" t="str">
        <f>IF(ISNUMBER(F3),ROUND(F3,2),"")</f>
        <v/>
      </c>
      <c r="H3" s="57" t="s">
        <v>887</v>
      </c>
      <c r="J3" s="89" t="str">
        <f>IF(K3="","","ΣΦΑΛΜΑ")</f>
        <v>ΣΦΑΛΜΑ</v>
      </c>
      <c r="K3" s="87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OTE</v>
      </c>
      <c r="C4" s="151" t="str">
        <f>IF(J4="",IF(ΓΕΝΙΚΑ!$B$17="ΝΑΙ",14664,""),"")</f>
        <v/>
      </c>
      <c r="D4" s="152" t="str">
        <f>IF(ΓΕΝΙΚΑ!$B$17="ΝΑΙ","Π. ΑΝΑΤΟΛΙΚΗΣ ΜΑΚΕΔΟΝΙΑΣ - ΘΡΑΚΗΣ","")</f>
        <v/>
      </c>
      <c r="E4" s="42" t="s">
        <v>38</v>
      </c>
      <c r="F4" s="58"/>
      <c r="G4" s="196" t="str">
        <f t="shared" ref="G4:G16" si="1">IF(ISNUMBER(F4),ROUND(F4,2),"")</f>
        <v/>
      </c>
      <c r="H4" s="156" t="str">
        <f>H$3</f>
        <v>ΕΤΗΣΙΟΣ ΔΕΙΚΤΗΣ</v>
      </c>
      <c r="J4" s="89" t="str">
        <f t="shared" ref="J4:J16" si="2">IF(K4="","","ΣΦΑΛΜΑ")</f>
        <v>ΣΦΑΛΜΑ</v>
      </c>
      <c r="K4" s="87" t="str">
        <f>IF(ΠΕΡΙΦΕΡΕΙΑ!B2&lt;&gt;"Καθόλου",L4,M4)</f>
        <v>Ποσοστό κοινοχρήστων τηλεφώνων σε κατάσταση λειτουργίας.</v>
      </c>
      <c r="L4" s="137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37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OTE</v>
      </c>
      <c r="C5" s="32" t="str">
        <f>IF(J5="",IF(ΓΕΝΙΚΑ!$B$17="ΝΑΙ",14666,""),"")</f>
        <v/>
      </c>
      <c r="D5" s="153" t="str">
        <f>IF(ΓΕΝΙΚΑ!$B$17="ΝΑΙ","Π. ΑΤΤΙΚΗΣ","")</f>
        <v/>
      </c>
      <c r="E5" s="8" t="s">
        <v>39</v>
      </c>
      <c r="F5" s="58"/>
      <c r="G5" s="196" t="str">
        <f t="shared" si="1"/>
        <v/>
      </c>
      <c r="H5" s="156" t="str">
        <f t="shared" ref="H5:H16" si="3">H$3</f>
        <v>ΕΤΗΣΙΟΣ ΔΕΙΚΤΗΣ</v>
      </c>
      <c r="J5" s="89" t="str">
        <f t="shared" si="2"/>
        <v>ΣΦΑΛΜΑ</v>
      </c>
      <c r="K5" s="87" t="str">
        <f>IF(ΠΕΡΙΦΕΡΕΙΑ!B3&lt;&gt;"Καθόλου",L5,M5)</f>
        <v>Ποσοστό κοινοχρήστων τηλεφώνων σε κατάσταση λειτουργίας.</v>
      </c>
      <c r="L5" s="137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37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OTE</v>
      </c>
      <c r="C6" s="151" t="str">
        <f>IF(J6="",IF(ΓΕΝΙΚΑ!$B$17="ΝΑΙ",14668,""),"")</f>
        <v/>
      </c>
      <c r="D6" s="152" t="str">
        <f>IF(ΓΕΝΙΚΑ!$B$17="ΝΑΙ","Π. ΒΟΡΕΙΟΥ ΑΙΓΑΙΟΥ","")</f>
        <v/>
      </c>
      <c r="E6" s="42" t="s">
        <v>403</v>
      </c>
      <c r="F6" s="58"/>
      <c r="G6" s="196" t="str">
        <f t="shared" si="1"/>
        <v/>
      </c>
      <c r="H6" s="156" t="str">
        <f t="shared" si="3"/>
        <v>ΕΤΗΣΙΟΣ ΔΕΙΚΤΗΣ</v>
      </c>
      <c r="J6" s="89" t="str">
        <f t="shared" si="2"/>
        <v>ΣΦΑΛΜΑ</v>
      </c>
      <c r="K6" s="87" t="str">
        <f>IF(ΠΕΡΙΦΕΡΕΙΑ!B4&lt;&gt;"Καθόλου",L6,M6)</f>
        <v>Ποσοστό κοινοχρήστων τηλεφώνων σε κατάσταση λειτουργίας.</v>
      </c>
      <c r="L6" s="137" t="str">
        <f t="shared" si="4"/>
        <v>Ποσοστό κοινοχρήστων τηλεφώνων σε κατάσταση λειτουργίας.</v>
      </c>
      <c r="M6" s="137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OTE</v>
      </c>
      <c r="C7" s="32" t="str">
        <f>IF(J7="",IF(ΓΕΝΙΚΑ!$B$17="ΝΑΙ",14670,""),"")</f>
        <v/>
      </c>
      <c r="D7" s="153" t="str">
        <f>IF(ΓΕΝΙΚΑ!$B$17="ΝΑΙ","Π. ΔΥΤΙΚΗΣ ΕΛΛΑΔΑΣ","")</f>
        <v/>
      </c>
      <c r="E7" s="8" t="s">
        <v>404</v>
      </c>
      <c r="F7" s="58"/>
      <c r="G7" s="196" t="str">
        <f t="shared" si="1"/>
        <v/>
      </c>
      <c r="H7" s="156" t="str">
        <f t="shared" si="3"/>
        <v>ΕΤΗΣΙΟΣ ΔΕΙΚΤΗΣ</v>
      </c>
      <c r="J7" s="89" t="str">
        <f t="shared" si="2"/>
        <v>ΣΦΑΛΜΑ</v>
      </c>
      <c r="K7" s="87" t="str">
        <f>IF(ΠΕΡΙΦΕΡΕΙΑ!B5&lt;&gt;"Καθόλου",L7,M7)</f>
        <v>Ποσοστό κοινοχρήστων τηλεφώνων σε κατάσταση λειτουργίας.</v>
      </c>
      <c r="L7" s="137" t="str">
        <f t="shared" si="4"/>
        <v>Ποσοστό κοινοχρήστων τηλεφώνων σε κατάσταση λειτουργίας.</v>
      </c>
      <c r="M7" s="137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OTE</v>
      </c>
      <c r="C8" s="151" t="str">
        <f>IF(J8="",IF(ΓΕΝΙΚΑ!$B$17="ΝΑΙ",14672,""),"")</f>
        <v/>
      </c>
      <c r="D8" s="152" t="str">
        <f>IF(ΓΕΝΙΚΑ!$B$17="ΝΑΙ","Π. ΔΥΤΙΚΗΣ ΜΑΚΕΔΟΝΙΑΣ","")</f>
        <v/>
      </c>
      <c r="E8" s="42" t="s">
        <v>405</v>
      </c>
      <c r="F8" s="58"/>
      <c r="G8" s="196" t="str">
        <f t="shared" si="1"/>
        <v/>
      </c>
      <c r="H8" s="156" t="str">
        <f t="shared" si="3"/>
        <v>ΕΤΗΣΙΟΣ ΔΕΙΚΤΗΣ</v>
      </c>
      <c r="J8" s="89" t="str">
        <f t="shared" si="2"/>
        <v>ΣΦΑΛΜΑ</v>
      </c>
      <c r="K8" s="87" t="str">
        <f>IF(ΠΕΡΙΦΕΡΕΙΑ!B6&lt;&gt;"Καθόλου",L8,M8)</f>
        <v>Ποσοστό κοινοχρήστων τηλεφώνων σε κατάσταση λειτουργίας.</v>
      </c>
      <c r="L8" s="137" t="str">
        <f t="shared" si="4"/>
        <v>Ποσοστό κοινοχρήστων τηλεφώνων σε κατάσταση λειτουργίας.</v>
      </c>
      <c r="M8" s="137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OTE</v>
      </c>
      <c r="C9" s="32" t="str">
        <f>IF(J9="",IF(ΓΕΝΙΚΑ!$B$17="ΝΑΙ",14674,""),"")</f>
        <v/>
      </c>
      <c r="D9" s="153" t="str">
        <f>IF(ΓΕΝΙΚΑ!$B$17="ΝΑΙ","Π. ΗΠΕΙΡΟΥ","")</f>
        <v/>
      </c>
      <c r="E9" s="8" t="s">
        <v>406</v>
      </c>
      <c r="F9" s="58"/>
      <c r="G9" s="196" t="str">
        <f t="shared" si="1"/>
        <v/>
      </c>
      <c r="H9" s="156" t="str">
        <f t="shared" si="3"/>
        <v>ΕΤΗΣΙΟΣ ΔΕΙΚΤΗΣ</v>
      </c>
      <c r="J9" s="89" t="str">
        <f t="shared" si="2"/>
        <v>ΣΦΑΛΜΑ</v>
      </c>
      <c r="K9" s="87" t="str">
        <f>IF(ΠΕΡΙΦΕΡΕΙΑ!B7&lt;&gt;"Καθόλου",L9,M9)</f>
        <v>Ποσοστό κοινοχρήστων τηλεφώνων σε κατάσταση λειτουργίας.</v>
      </c>
      <c r="L9" s="137" t="str">
        <f t="shared" si="4"/>
        <v>Ποσοστό κοινοχρήστων τηλεφώνων σε κατάσταση λειτουργίας.</v>
      </c>
      <c r="M9" s="137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OTE</v>
      </c>
      <c r="C10" s="151" t="str">
        <f>IF(J10="",IF(ΓΕΝΙΚΑ!$B$17="ΝΑΙ",14676,""),"")</f>
        <v/>
      </c>
      <c r="D10" s="152" t="str">
        <f>IF(ΓΕΝΙΚΑ!$B$17="ΝΑΙ","Π. ΘΕΣΣΑΛΙΑΣ","")</f>
        <v/>
      </c>
      <c r="E10" s="42" t="s">
        <v>407</v>
      </c>
      <c r="F10" s="58"/>
      <c r="G10" s="196" t="str">
        <f t="shared" si="1"/>
        <v/>
      </c>
      <c r="H10" s="156" t="str">
        <f t="shared" si="3"/>
        <v>ΕΤΗΣΙΟΣ ΔΕΙΚΤΗΣ</v>
      </c>
      <c r="J10" s="89" t="str">
        <f t="shared" si="2"/>
        <v>ΣΦΑΛΜΑ</v>
      </c>
      <c r="K10" s="87" t="str">
        <f>IF(ΠΕΡΙΦΕΡΕΙΑ!B8&lt;&gt;"Καθόλου",L10,M10)</f>
        <v>Ποσοστό κοινοχρήστων τηλεφώνων σε κατάσταση λειτουργίας.</v>
      </c>
      <c r="L10" s="137" t="str">
        <f t="shared" si="4"/>
        <v>Ποσοστό κοινοχρήστων τηλεφώνων σε κατάσταση λειτουργίας.</v>
      </c>
      <c r="M10" s="137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OTE</v>
      </c>
      <c r="C11" s="32" t="str">
        <f>IF(J11="",IF(ΓΕΝΙΚΑ!$B$17="ΝΑΙ",14678,""),"")</f>
        <v/>
      </c>
      <c r="D11" s="153" t="str">
        <f>IF(ΓΕΝΙΚΑ!$B$17="ΝΑΙ","Π. ΙΟΝΙΩΝ ΝΗΣΩΝ","")</f>
        <v/>
      </c>
      <c r="E11" s="8" t="s">
        <v>408</v>
      </c>
      <c r="F11" s="58"/>
      <c r="G11" s="196" t="str">
        <f t="shared" si="1"/>
        <v/>
      </c>
      <c r="H11" s="156" t="str">
        <f t="shared" si="3"/>
        <v>ΕΤΗΣΙΟΣ ΔΕΙΚΤΗΣ</v>
      </c>
      <c r="J11" s="89" t="str">
        <f t="shared" si="2"/>
        <v>ΣΦΑΛΜΑ</v>
      </c>
      <c r="K11" s="87" t="str">
        <f>IF(ΠΕΡΙΦΕΡΕΙΑ!B9&lt;&gt;"Καθόλου",L11,M11)</f>
        <v>Ποσοστό κοινοχρήστων τηλεφώνων σε κατάσταση λειτουργίας.</v>
      </c>
      <c r="L11" s="137" t="str">
        <f t="shared" si="4"/>
        <v>Ποσοστό κοινοχρήστων τηλεφώνων σε κατάσταση λειτουργίας.</v>
      </c>
      <c r="M11" s="137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OTE</v>
      </c>
      <c r="C12" s="151" t="str">
        <f>IF(J12="",IF(ΓΕΝΙΚΑ!$B$17="ΝΑΙ",14680,""),"")</f>
        <v/>
      </c>
      <c r="D12" s="152" t="str">
        <f>IF(ΓΕΝΙΚΑ!$B$17="ΝΑΙ","Π. ΚΕΝΤΡΙΚΗΣ ΜΑΚΕΔΟΝΙΑΣ","")</f>
        <v/>
      </c>
      <c r="E12" s="42" t="s">
        <v>409</v>
      </c>
      <c r="F12" s="58"/>
      <c r="G12" s="196" t="str">
        <f t="shared" si="1"/>
        <v/>
      </c>
      <c r="H12" s="156" t="str">
        <f t="shared" si="3"/>
        <v>ΕΤΗΣΙΟΣ ΔΕΙΚΤΗΣ</v>
      </c>
      <c r="J12" s="89" t="str">
        <f t="shared" si="2"/>
        <v>ΣΦΑΛΜΑ</v>
      </c>
      <c r="K12" s="87" t="str">
        <f>IF(ΠΕΡΙΦΕΡΕΙΑ!B10&lt;&gt;"Καθόλου",L12,M12)</f>
        <v>Ποσοστό κοινοχρήστων τηλεφώνων σε κατάσταση λειτουργίας.</v>
      </c>
      <c r="L12" s="137" t="str">
        <f t="shared" si="4"/>
        <v>Ποσοστό κοινοχρήστων τηλεφώνων σε κατάσταση λειτουργίας.</v>
      </c>
      <c r="M12" s="137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OTE</v>
      </c>
      <c r="C13" s="32" t="str">
        <f>IF(J13="",IF(ΓΕΝΙΚΑ!$B$17="ΝΑΙ",14682,""),"")</f>
        <v/>
      </c>
      <c r="D13" s="153" t="str">
        <f>IF(ΓΕΝΙΚΑ!$B$17="ΝΑΙ","Π. ΚΡΗΤΗΣ","")</f>
        <v/>
      </c>
      <c r="E13" s="8" t="s">
        <v>410</v>
      </c>
      <c r="F13" s="58"/>
      <c r="G13" s="196" t="str">
        <f t="shared" si="1"/>
        <v/>
      </c>
      <c r="H13" s="156" t="str">
        <f t="shared" si="3"/>
        <v>ΕΤΗΣΙΟΣ ΔΕΙΚΤΗΣ</v>
      </c>
      <c r="J13" s="89" t="str">
        <f t="shared" si="2"/>
        <v>ΣΦΑΛΜΑ</v>
      </c>
      <c r="K13" s="87" t="str">
        <f>IF(ΠΕΡΙΦΕΡΕΙΑ!B11&lt;&gt;"Καθόλου",L13,M13)</f>
        <v>Ποσοστό κοινοχρήστων τηλεφώνων σε κατάσταση λειτουργίας.</v>
      </c>
      <c r="L13" s="137" t="str">
        <f t="shared" si="4"/>
        <v>Ποσοστό κοινοχρήστων τηλεφώνων σε κατάσταση λειτουργίας.</v>
      </c>
      <c r="M13" s="137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OTE</v>
      </c>
      <c r="C14" s="151" t="str">
        <f>IF(J14="",IF(ΓΕΝΙΚΑ!$B$17="ΝΑΙ",14684,""),"")</f>
        <v/>
      </c>
      <c r="D14" s="152" t="str">
        <f>IF(ΓΕΝΙΚΑ!$B$17="ΝΑΙ","Π. ΝΟΤΙΟΥ ΑΙΓΑΙΟΥ","")</f>
        <v/>
      </c>
      <c r="E14" s="42" t="s">
        <v>411</v>
      </c>
      <c r="F14" s="58"/>
      <c r="G14" s="196" t="str">
        <f t="shared" si="1"/>
        <v/>
      </c>
      <c r="H14" s="156" t="str">
        <f t="shared" si="3"/>
        <v>ΕΤΗΣΙΟΣ ΔΕΙΚΤΗΣ</v>
      </c>
      <c r="J14" s="89" t="str">
        <f t="shared" si="2"/>
        <v>ΣΦΑΛΜΑ</v>
      </c>
      <c r="K14" s="87" t="str">
        <f>IF(ΠΕΡΙΦΕΡΕΙΑ!B12&lt;&gt;"Καθόλου",L14,M14)</f>
        <v>Ποσοστό κοινοχρήστων τηλεφώνων σε κατάσταση λειτουργίας.</v>
      </c>
      <c r="L14" s="137" t="str">
        <f t="shared" si="4"/>
        <v>Ποσοστό κοινοχρήστων τηλεφώνων σε κατάσταση λειτουργίας.</v>
      </c>
      <c r="M14" s="137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OTE</v>
      </c>
      <c r="C15" s="32" t="str">
        <f>IF(J15="",IF(ΓΕΝΙΚΑ!$B$17="ΝΑΙ",14686,""),"")</f>
        <v/>
      </c>
      <c r="D15" s="153" t="str">
        <f>IF(ΓΕΝΙΚΑ!$B$17="ΝΑΙ","Π. ΠΕΛΟΠΟΝΝΗΣΟΥ","")</f>
        <v/>
      </c>
      <c r="E15" s="8" t="s">
        <v>412</v>
      </c>
      <c r="F15" s="58"/>
      <c r="G15" s="196" t="str">
        <f t="shared" si="1"/>
        <v/>
      </c>
      <c r="H15" s="156" t="str">
        <f t="shared" si="3"/>
        <v>ΕΤΗΣΙΟΣ ΔΕΙΚΤΗΣ</v>
      </c>
      <c r="J15" s="89" t="str">
        <f t="shared" si="2"/>
        <v>ΣΦΑΛΜΑ</v>
      </c>
      <c r="K15" s="87" t="str">
        <f>IF(ΠΕΡΙΦΕΡΕΙΑ!B13&lt;&gt;"Καθόλου",L15,M15)</f>
        <v>Ποσοστό κοινοχρήστων τηλεφώνων σε κατάσταση λειτουργίας.</v>
      </c>
      <c r="L15" s="137" t="str">
        <f t="shared" si="4"/>
        <v>Ποσοστό κοινοχρήστων τηλεφώνων σε κατάσταση λειτουργίας.</v>
      </c>
      <c r="M15" s="137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OTE</v>
      </c>
      <c r="C16" s="154" t="str">
        <f>IF(J16="",IF(ΓΕΝΙΚΑ!$B$17="ΝΑΙ",14688,""),"")</f>
        <v/>
      </c>
      <c r="D16" s="155" t="str">
        <f>IF(ΓΕΝΙΚΑ!$B$17="ΝΑΙ","Π. ΣΤΕΡΕΑΣ ΕΛΛΑΔΑΣ","")</f>
        <v/>
      </c>
      <c r="E16" s="43" t="s">
        <v>413</v>
      </c>
      <c r="F16" s="59"/>
      <c r="G16" s="196" t="str">
        <f t="shared" si="1"/>
        <v/>
      </c>
      <c r="H16" s="157" t="str">
        <f t="shared" si="3"/>
        <v>ΕΤΗΣΙΟΣ ΔΕΙΚΤΗΣ</v>
      </c>
      <c r="J16" s="84" t="str">
        <f t="shared" si="2"/>
        <v>ΣΦΑΛΜΑ</v>
      </c>
      <c r="K16" s="88" t="str">
        <f>IF(ΠΕΡΙΦΕΡΕΙΑ!B14&lt;&gt;"Καθόλου",L16,M16)</f>
        <v>Ποσοστό κοινοχρήστων τηλεφώνων σε κατάσταση λειτουργίας.</v>
      </c>
      <c r="L16" s="137" t="str">
        <f t="shared" si="4"/>
        <v>Ποσοστό κοινοχρήστων τηλεφώνων σε κατάσταση λειτουργίας.</v>
      </c>
      <c r="M16" s="137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tQIjf7q4m6/A+/T0pjD9u7uSxnJrVCVNEJLA+hjjRCfjyWvLQYEouSPyG5MsdAXO9Q93fqsQzh51AhY6ma8RqQ==" saltValue="p5YoPaGqriJ8Cj4O2tAOMQ==" spinCount="100000"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A2" zoomScale="60" zoomScaleNormal="60" workbookViewId="0">
      <selection activeCell="F6" sqref="F6"/>
    </sheetView>
  </sheetViews>
  <sheetFormatPr defaultColWidth="0" defaultRowHeight="15" zeroHeight="1" x14ac:dyDescent="0.25"/>
  <cols>
    <col min="1" max="1" width="50" style="135" customWidth="1"/>
    <col min="2" max="2" width="23" style="135" hidden="1" customWidth="1"/>
    <col min="3" max="3" width="31.42578125" style="135" customWidth="1"/>
    <col min="4" max="5" width="27.7109375" style="135" hidden="1" customWidth="1"/>
    <col min="6" max="6" width="38.42578125" style="135" customWidth="1"/>
    <col min="7" max="7" width="21.5703125" style="135" customWidth="1"/>
    <col min="8" max="8" width="23.7109375" style="135" customWidth="1"/>
    <col min="9" max="9" width="33.28515625" style="135" customWidth="1"/>
    <col min="10" max="11" width="23.7109375" style="135" hidden="1" customWidth="1"/>
    <col min="12" max="12" width="17.28515625" style="135" customWidth="1"/>
    <col min="13" max="13" width="39.85546875" style="135" customWidth="1"/>
    <col min="14" max="14" width="7.140625" style="135" customWidth="1"/>
    <col min="15" max="15" width="17.42578125" style="135" customWidth="1"/>
    <col min="16" max="16" width="62.85546875" style="135" customWidth="1"/>
    <col min="17" max="16384" width="9.140625" style="135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49" t="s">
        <v>538</v>
      </c>
      <c r="E1" s="149" t="s">
        <v>539</v>
      </c>
      <c r="F1" s="2" t="s">
        <v>480</v>
      </c>
      <c r="G1" s="2" t="s">
        <v>489</v>
      </c>
      <c r="H1" s="68" t="s">
        <v>482</v>
      </c>
      <c r="I1" s="68" t="s">
        <v>482</v>
      </c>
      <c r="J1" s="2" t="s">
        <v>488</v>
      </c>
      <c r="K1" t="s">
        <v>502</v>
      </c>
      <c r="L1" t="s">
        <v>501</v>
      </c>
      <c r="M1" t="s">
        <v>484</v>
      </c>
      <c r="O1" s="69" t="s">
        <v>482</v>
      </c>
      <c r="P1" s="69" t="s">
        <v>482</v>
      </c>
    </row>
    <row r="2" spans="1:16" ht="54.75" customHeight="1" thickBot="1" x14ac:dyDescent="0.3">
      <c r="A2" s="3" t="s">
        <v>421</v>
      </c>
      <c r="B2" s="4" t="s">
        <v>27</v>
      </c>
      <c r="C2" s="72" t="s">
        <v>871</v>
      </c>
      <c r="D2" s="72"/>
      <c r="E2" s="72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2" t="s">
        <v>503</v>
      </c>
      <c r="L2" s="72" t="s">
        <v>422</v>
      </c>
      <c r="M2" s="73" t="s">
        <v>420</v>
      </c>
      <c r="O2" s="85" t="s">
        <v>448</v>
      </c>
      <c r="P2" s="86" t="s">
        <v>525</v>
      </c>
    </row>
    <row r="3" spans="1:16" ht="48.75" customHeight="1" thickTop="1" x14ac:dyDescent="0.25">
      <c r="A3" s="104" t="e">
        <f>#REF!</f>
        <v>#REF!</v>
      </c>
      <c r="B3" s="24" t="e">
        <f>#REF!</f>
        <v>#REF!</v>
      </c>
      <c r="C3" s="130">
        <v>1</v>
      </c>
      <c r="D3" s="158">
        <f>IF(O3="",IF(ΓΕΝΙΚΑ!$B$18="ΝΑΙ",_xlfn.IFNA(INDEX(OrchardIDnai,MATCH(F3,DimosNameNai,0)),""),""),"")</f>
        <v>14046</v>
      </c>
      <c r="E3" s="158" t="str">
        <f>IF(ΓΕΝΙΚΑ!$B$18="ΝΑΙ",_xlfn.IFNA(INDEX(OrchardNameNai,MATCH(F3,DimosNameNai,0)),""),"")</f>
        <v>Γλυφάδας</v>
      </c>
      <c r="F3" s="102" t="s">
        <v>882</v>
      </c>
      <c r="G3" s="176" t="s">
        <v>442</v>
      </c>
      <c r="H3" s="95" t="s">
        <v>429</v>
      </c>
      <c r="I3" s="96"/>
      <c r="J3" s="26" t="str">
        <f>IF(H3="","",IF(H3="Άλλο",IF(I3="","",I3),TEXT(H3,)))</f>
        <v>POTS</v>
      </c>
      <c r="K3" s="121">
        <f>IF(L3="ΠΟΛΥ ΥΨΗΛΗ", 5,IF(L3="ΥΨΗΛΗ",4,IF(L3="ΜΕΣΗ",3,IF(L3="ΧΑΜΗΛΗ",2,IF(L3="ΠΟΛΥ ΧΑΜΗΛΗ",1,0)))))</f>
        <v>5</v>
      </c>
      <c r="L3" s="97" t="s">
        <v>423</v>
      </c>
      <c r="M3" s="165"/>
      <c r="O3" s="89" t="str">
        <f>IF(P3="","","ΣΦΑΛΜΑ")</f>
        <v/>
      </c>
      <c r="P3" s="133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4" t="e">
        <f>#REF!</f>
        <v>#REF!</v>
      </c>
      <c r="B4" s="24" t="e">
        <f>#REF!</f>
        <v>#REF!</v>
      </c>
      <c r="C4" s="139">
        <v>1</v>
      </c>
      <c r="D4" s="158">
        <f>IF(O4="",IF(ΓΕΝΙΚΑ!$B$18="ΝΑΙ",_xlfn.IFNA(INDEX(OrchardIDnai,MATCH(F4,DimosNameNai,0)),""),""),"")</f>
        <v>13946</v>
      </c>
      <c r="E4" s="158" t="str">
        <f>IF(ΓΕΝΙΚΑ!$B$18="ΝΑΙ",_xlfn.IFNA(INDEX(OrchardNameNai,MATCH(F4,DimosNameNai,0)),""),"")</f>
        <v>Αθηναίων</v>
      </c>
      <c r="F4" s="140" t="s">
        <v>881</v>
      </c>
      <c r="G4" s="141" t="s">
        <v>443</v>
      </c>
      <c r="H4" s="142" t="str">
        <f>TEXT(H3,)</f>
        <v>POTS</v>
      </c>
      <c r="I4" s="8" t="str">
        <f>TEXT($I$3,"")</f>
        <v/>
      </c>
      <c r="J4" s="120" t="str">
        <f>$J$3</f>
        <v>POTS</v>
      </c>
      <c r="K4" s="121">
        <f>IF(L4="ΠΟΛΥ ΥΨΗΛΗ", 5,IF(L4="ΥΨΗΛΗ",4,IF(L4="ΜΕΣΗ",3,IF(L4="ΧΑΜΗΛΗ",2,IF(L4="ΠΟΛΥ ΧΑΜΗΛΗ",1,0)))))</f>
        <v>5</v>
      </c>
      <c r="L4" s="143" t="str">
        <f>TEXT($L$3,)</f>
        <v>ΠΟΛΥ ΥΨΗΛΗ</v>
      </c>
      <c r="M4" s="174">
        <f>M3</f>
        <v>0</v>
      </c>
      <c r="O4" s="89" t="str">
        <f>IF(P4="","","ΣΦΑΛΜΑ")</f>
        <v/>
      </c>
      <c r="P4" s="133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4" t="e">
        <f>#REF!</f>
        <v>#REF!</v>
      </c>
      <c r="B5" s="24" t="e">
        <f>#REF!</f>
        <v>#REF!</v>
      </c>
      <c r="C5" s="132">
        <v>2</v>
      </c>
      <c r="D5" s="158">
        <f>IF(O5="",IF(ΓΕΝΙΚΑ!$B$18="ΝΑΙ",_xlfn.IFNA(INDEX(OrchardIDnai,MATCH(F5,DimosNameNai,0)),""),""),"")</f>
        <v>14138</v>
      </c>
      <c r="E5" s="158" t="str">
        <f>IF(ΓΕΝΙΚΑ!$B$18="ΝΑΙ",_xlfn.IFNA(INDEX(OrchardNameNai,MATCH(F5,DimosNameNai,0)),""),"")</f>
        <v>Θεσσαλονίκης</v>
      </c>
      <c r="F5" s="138" t="s">
        <v>883</v>
      </c>
      <c r="G5" s="127" t="s">
        <v>442</v>
      </c>
      <c r="H5" s="99" t="s">
        <v>429</v>
      </c>
      <c r="I5" s="98"/>
      <c r="J5" s="39" t="str">
        <f>IF(H5="","",IF(H5="Άλλο",IF(I5="","",I5),TEXT(H5,"")))</f>
        <v>POTS</v>
      </c>
      <c r="K5" s="70">
        <f>IF(L5="ΠΟΛΥ ΥΨΗΛΗ", 5,IF(L5="ΥΨΗΛΗ",4,IF(L5="ΜΕΣΗ",3,IF(L5="ΧΑΜΗΛΗ",2,IF(L5="ΠΟΛΥ ΧΑΜΗΛΗ",1,0)))))</f>
        <v>5</v>
      </c>
      <c r="L5" s="97" t="s">
        <v>423</v>
      </c>
      <c r="M5" s="174">
        <f>M3</f>
        <v>0</v>
      </c>
      <c r="O5" s="89" t="str">
        <f>IF(P5="","","ΣΦΑΛΜΑ")</f>
        <v/>
      </c>
      <c r="P5" s="133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5" t="e">
        <f>#REF!</f>
        <v>#REF!</v>
      </c>
      <c r="B6" s="29" t="e">
        <f>#REF!</f>
        <v>#REF!</v>
      </c>
      <c r="C6" s="131">
        <f>IF(ISNUMBER(C$5),C$5,"")</f>
        <v>2</v>
      </c>
      <c r="D6" s="158">
        <f>IF(O6="",IF(ΓΕΝΙΚΑ!$B$18="ΝΑΙ",_xlfn.IFNA(INDEX(OrchardIDnai,MATCH(F6,DimosNameNai,0)),""),""),"")</f>
        <v>14046</v>
      </c>
      <c r="E6" s="158" t="str">
        <f>IF(ΓΕΝΙΚΑ!$B$18="ΝΑΙ",_xlfn.IFNA(INDEX(OrchardNameNai,MATCH(F6,DimosNameNai,0)),""),"")</f>
        <v>Γλυφάδας</v>
      </c>
      <c r="F6" s="103" t="s">
        <v>882</v>
      </c>
      <c r="G6" s="128" t="s">
        <v>443</v>
      </c>
      <c r="H6" s="44" t="str">
        <f>TEXT(H5,)</f>
        <v>POTS</v>
      </c>
      <c r="I6" s="7" t="str">
        <f>TEXT($I$5,"")</f>
        <v/>
      </c>
      <c r="J6" s="7" t="str">
        <f>$J$5</f>
        <v>POTS</v>
      </c>
      <c r="K6" s="70">
        <f>IF(L6="ΠΟΛΥ ΥΨΗΛΗ", 5,IF(L6="ΥΨΗΛΗ",4,IF(L6="ΜΕΣΗ",3,IF(L6="ΧΑΜΗΛΗ",2,IF(L6="ΠΟΛΥ ΧΑΜΗΛΗ",1,0)))))</f>
        <v>5</v>
      </c>
      <c r="L6" s="44" t="str">
        <f>TEXT($L$5,)</f>
        <v>ΠΟΛΥ ΥΨΗΛΗ</v>
      </c>
      <c r="M6" s="175">
        <f>M3</f>
        <v>0</v>
      </c>
      <c r="O6" s="93" t="str">
        <f>IF(P6="","","ΣΦΑΛΜΑ")</f>
        <v/>
      </c>
      <c r="P6" s="134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opLeftCell="A2" zoomScale="60" zoomScaleNormal="60" workbookViewId="0">
      <selection activeCell="G28" sqref="G28"/>
    </sheetView>
  </sheetViews>
  <sheetFormatPr defaultColWidth="0" defaultRowHeight="15" zeroHeight="1" x14ac:dyDescent="0.25"/>
  <cols>
    <col min="1" max="1" width="24.28515625" customWidth="1"/>
    <col min="2" max="2" width="9.140625" hidden="1" customWidth="1"/>
    <col min="3" max="3" width="14.85546875" hidden="1" customWidth="1"/>
    <col min="4" max="4" width="37.140625" hidden="1" customWidth="1"/>
    <col min="5" max="5" width="16.5703125" customWidth="1"/>
    <col min="6" max="6" width="15.5703125" customWidth="1"/>
    <col min="7" max="7" width="17.85546875" customWidth="1"/>
    <col min="8" max="8" width="17" style="198" hidden="1" customWidth="1"/>
    <col min="9" max="9" width="23.7109375" customWidth="1"/>
    <col min="10" max="10" width="18.7109375" hidden="1" customWidth="1"/>
    <col min="11" max="11" width="15" customWidth="1"/>
    <col min="12" max="12" width="32.140625" customWidth="1"/>
    <col min="13" max="13" width="31" style="198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5" customFormat="1" ht="15.75" hidden="1" thickBot="1" x14ac:dyDescent="0.3">
      <c r="A1" t="s">
        <v>478</v>
      </c>
      <c r="B1" s="107" t="s">
        <v>479</v>
      </c>
      <c r="C1" s="149" t="s">
        <v>538</v>
      </c>
      <c r="D1" s="149" t="s">
        <v>539</v>
      </c>
      <c r="E1" s="2" t="s">
        <v>480</v>
      </c>
      <c r="F1" t="s">
        <v>490</v>
      </c>
      <c r="G1" t="s">
        <v>482</v>
      </c>
      <c r="H1" s="107" t="s">
        <v>491</v>
      </c>
      <c r="I1" t="s">
        <v>482</v>
      </c>
      <c r="J1" t="s">
        <v>492</v>
      </c>
      <c r="K1" s="107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37"/>
      <c r="U1" s="137"/>
      <c r="V1" s="137"/>
      <c r="W1" s="137"/>
      <c r="X1" s="137"/>
    </row>
    <row r="2" spans="1:25" s="13" customFormat="1" ht="104.25" customHeight="1" thickBot="1" x14ac:dyDescent="0.3">
      <c r="A2" s="3" t="s">
        <v>421</v>
      </c>
      <c r="B2" s="108" t="s">
        <v>27</v>
      </c>
      <c r="C2" s="108"/>
      <c r="D2" s="108"/>
      <c r="E2" s="4" t="s">
        <v>473</v>
      </c>
      <c r="F2" s="4" t="s">
        <v>512</v>
      </c>
      <c r="G2" s="4" t="s">
        <v>513</v>
      </c>
      <c r="H2" s="108" t="s">
        <v>513</v>
      </c>
      <c r="I2" s="72" t="s">
        <v>864</v>
      </c>
      <c r="J2" s="72" t="s">
        <v>509</v>
      </c>
      <c r="K2" s="112" t="s">
        <v>530</v>
      </c>
      <c r="L2" s="4" t="s">
        <v>511</v>
      </c>
      <c r="M2" s="4" t="s">
        <v>510</v>
      </c>
      <c r="N2" s="4" t="s">
        <v>453</v>
      </c>
      <c r="O2" s="73" t="s">
        <v>454</v>
      </c>
      <c r="P2" s="74" t="s">
        <v>420</v>
      </c>
      <c r="Q2" s="135"/>
      <c r="R2" s="85" t="s">
        <v>448</v>
      </c>
      <c r="S2" s="86" t="s">
        <v>525</v>
      </c>
      <c r="T2" s="86" t="s">
        <v>525</v>
      </c>
      <c r="U2" s="86" t="s">
        <v>525</v>
      </c>
      <c r="V2" s="178" t="s">
        <v>534</v>
      </c>
      <c r="W2" s="178" t="s">
        <v>535</v>
      </c>
      <c r="X2" s="86" t="s">
        <v>525</v>
      </c>
      <c r="Y2" s="86" t="s">
        <v>525</v>
      </c>
    </row>
    <row r="3" spans="1:25" s="13" customFormat="1" ht="106.5" thickTop="1" thickBot="1" x14ac:dyDescent="0.3">
      <c r="A3" s="25" t="s">
        <v>477</v>
      </c>
      <c r="B3" s="116" t="str">
        <f>ΓΕΝΙΚΑ!$C$4</f>
        <v>OTE</v>
      </c>
      <c r="C3" s="34">
        <f>IF(R3="",IF(ΓΕΝΙΚΑ!$B$19="ΝΑΙ",15300,""),"")</f>
        <v>15300</v>
      </c>
      <c r="D3" s="150" t="str">
        <f>IF(ΓΕΝΙΚΑ!$B$19="ΝΑΙ","ΠΑΝΕΛΛΑΔΙΚΑ","")</f>
        <v>ΠΑΝΕΛΛΑΔΙΚΑ</v>
      </c>
      <c r="E3" s="67" t="s">
        <v>486</v>
      </c>
      <c r="F3" s="45">
        <v>50</v>
      </c>
      <c r="G3" s="55">
        <v>7</v>
      </c>
      <c r="H3" s="106">
        <f>IF(ISNUMBER(G3),ROUND(G3,2),"")</f>
        <v>7</v>
      </c>
      <c r="I3" s="55"/>
      <c r="J3" s="106" t="str">
        <f>IF(ISNUMBER(I3),ROUND(I3,2),"")</f>
        <v/>
      </c>
      <c r="K3" s="113">
        <f>IF(AND(ISNUMBER(G3),ISNUMBER(I3)),ROUND(G3+I3,0),IF(ISNUMBER(G3),ROUND(G3,0),IF(ISNUMBER(I3),ROUND(I3,0),"")))</f>
        <v>7</v>
      </c>
      <c r="L3" s="55"/>
      <c r="M3" s="117" t="str">
        <f>IF(ISNUMBER(L3),ROUND(L3,2),"")</f>
        <v/>
      </c>
      <c r="N3" s="55" t="s">
        <v>879</v>
      </c>
      <c r="O3" s="56" t="s">
        <v>878</v>
      </c>
      <c r="P3" s="57" t="s">
        <v>880</v>
      </c>
      <c r="Q3" s="135"/>
      <c r="R3" s="89" t="str">
        <f>IF(S3="","","ΣΦΑΛΜΑ")</f>
        <v/>
      </c>
      <c r="S3" s="92" t="str">
        <f>CONCATENATE(IF(K3="",T3,""),IF(K3&gt;K17,U3,""),IF(G3&gt;G17,V3,""),IF(I3&gt;I17,W3,""),IF(L3&lt;&gt;"",IF(AND(ISNUMBER(L3),L3&gt;=0,L3&lt;=100),"",X3),""))</f>
        <v/>
      </c>
      <c r="T3" s="178" t="s">
        <v>531</v>
      </c>
      <c r="U3" s="178" t="s">
        <v>533</v>
      </c>
      <c r="V3" s="178"/>
      <c r="W3" s="178"/>
      <c r="X3" s="178" t="s">
        <v>532</v>
      </c>
      <c r="Y3" s="179"/>
    </row>
    <row r="4" spans="1:25" s="13" customFormat="1" ht="106.5" thickTop="1" thickBot="1" x14ac:dyDescent="0.3">
      <c r="A4" s="51" t="str">
        <f t="shared" ref="A4:A30" si="0">A$3</f>
        <v>F04</v>
      </c>
      <c r="B4" s="116" t="str">
        <f>ΓΕΝΙΚΑ!$C$4</f>
        <v>OTE</v>
      </c>
      <c r="C4" s="151">
        <f>IF(R4="",IF(ΓΕΝΙΚΑ!$B$19="ΝΑΙ",14664,""),"")</f>
        <v>14664</v>
      </c>
      <c r="D4" s="152" t="str">
        <f>IF(ΓΕΝΙΚΑ!$B$19="ΝΑΙ","Π. ΑΝΑΤΟΛΙΚΗΣ ΜΑΚΕΔΟΝΙΑΣ - ΘΡΑΚΗΣ","")</f>
        <v>Π. ΑΝΑΤΟΛΙΚΗΣ ΜΑΚΕΔΟΝΙΑΣ - ΘΡΑΚΗΣ</v>
      </c>
      <c r="E4" s="46" t="s">
        <v>38</v>
      </c>
      <c r="F4" s="47">
        <v>50</v>
      </c>
      <c r="G4" s="58">
        <v>7</v>
      </c>
      <c r="H4" s="106">
        <f t="shared" ref="H4:H30" si="1">IF(ISNUMBER(G4),ROUND(G4,2),"")</f>
        <v>7</v>
      </c>
      <c r="I4" s="58"/>
      <c r="J4" s="106" t="str">
        <f t="shared" ref="J4:J30" si="2">IF(ISNUMBER(I4),ROUND(I4,2),"")</f>
        <v/>
      </c>
      <c r="K4" s="114">
        <f t="shared" ref="K4:K30" si="3">IF(AND(ISNUMBER(G4),ISNUMBER(I4)),ROUND(G4+I4,0),IF(ISNUMBER(G4),ROUND(G4,0),IF(ISNUMBER(I4),ROUND(I4,0),"")))</f>
        <v>7</v>
      </c>
      <c r="L4" s="58"/>
      <c r="M4" s="117" t="str">
        <f t="shared" ref="M4:M16" si="4">IF(ISNUMBER(L4),ROUND(L4,2),"")</f>
        <v/>
      </c>
      <c r="N4" s="159" t="str">
        <f>N$3</f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4" s="159" t="str">
        <f>O$3</f>
        <v>Μισή εργάσιμη ημέρα</v>
      </c>
      <c r="P4" s="160" t="str">
        <f>P$3</f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4" s="135"/>
      <c r="R4" s="89" t="str">
        <f t="shared" ref="R4:R30" si="5">IF(S4="","","ΣΦΑΛΜΑ")</f>
        <v/>
      </c>
      <c r="S4" s="92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78" t="s">
        <v>531</v>
      </c>
      <c r="U4" s="178" t="s">
        <v>533</v>
      </c>
      <c r="V4" s="178"/>
      <c r="W4" s="178"/>
      <c r="X4" s="178" t="s">
        <v>532</v>
      </c>
      <c r="Y4" s="179" t="s">
        <v>865</v>
      </c>
    </row>
    <row r="5" spans="1:25" s="13" customFormat="1" ht="106.5" thickTop="1" thickBot="1" x14ac:dyDescent="0.3">
      <c r="A5" s="51" t="str">
        <f t="shared" si="0"/>
        <v>F04</v>
      </c>
      <c r="B5" s="116" t="str">
        <f>ΓΕΝΙΚΑ!$C$4</f>
        <v>OTE</v>
      </c>
      <c r="C5" s="32">
        <f>IF(R5="",IF(ΓΕΝΙΚΑ!$B$19="ΝΑΙ",14666,""),"")</f>
        <v>14666</v>
      </c>
      <c r="D5" s="153" t="str">
        <f>IF(ΓΕΝΙΚΑ!$B$19="ΝΑΙ","Π. ΑΤΤΙΚΗΣ","")</f>
        <v>Π. ΑΤΤΙΚΗΣ</v>
      </c>
      <c r="E5" s="47" t="s">
        <v>39</v>
      </c>
      <c r="F5" s="47">
        <v>50</v>
      </c>
      <c r="G5" s="58">
        <v>8</v>
      </c>
      <c r="H5" s="106">
        <f t="shared" si="1"/>
        <v>8</v>
      </c>
      <c r="I5" s="58"/>
      <c r="J5" s="106" t="str">
        <f t="shared" si="2"/>
        <v/>
      </c>
      <c r="K5" s="114">
        <f t="shared" si="3"/>
        <v>8</v>
      </c>
      <c r="L5" s="58"/>
      <c r="M5" s="117" t="str">
        <f t="shared" si="4"/>
        <v/>
      </c>
      <c r="N5" s="159" t="str">
        <f t="shared" ref="N5:P30" si="6">N$3</f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5" s="159" t="str">
        <f t="shared" si="6"/>
        <v>Μισή εργάσιμη ημέρα</v>
      </c>
      <c r="P5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5" s="135"/>
      <c r="R5" s="89" t="str">
        <f t="shared" si="5"/>
        <v/>
      </c>
      <c r="S5" s="92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78" t="s">
        <v>531</v>
      </c>
      <c r="U5" s="178" t="s">
        <v>533</v>
      </c>
      <c r="V5" s="178"/>
      <c r="W5" s="178"/>
      <c r="X5" s="178" t="s">
        <v>532</v>
      </c>
      <c r="Y5" s="179" t="s">
        <v>865</v>
      </c>
    </row>
    <row r="6" spans="1:25" s="13" customFormat="1" ht="106.5" thickTop="1" thickBot="1" x14ac:dyDescent="0.3">
      <c r="A6" s="51" t="str">
        <f t="shared" si="0"/>
        <v>F04</v>
      </c>
      <c r="B6" s="116" t="str">
        <f>ΓΕΝΙΚΑ!$C$4</f>
        <v>OTE</v>
      </c>
      <c r="C6" s="151">
        <f>IF(R6="",IF(ΓΕΝΙΚΑ!$B$19="ΝΑΙ",14668,""),"")</f>
        <v>14668</v>
      </c>
      <c r="D6" s="152" t="str">
        <f>IF(ΓΕΝΙΚΑ!$B$19="ΝΑΙ","Π. ΒΟΡΕΙΟΥ ΑΙΓΑΙΟΥ","")</f>
        <v>Π. ΒΟΡΕΙΟΥ ΑΙΓΑΙΟΥ</v>
      </c>
      <c r="E6" s="46" t="s">
        <v>403</v>
      </c>
      <c r="F6" s="47">
        <v>50</v>
      </c>
      <c r="G6" s="58">
        <v>8</v>
      </c>
      <c r="H6" s="106">
        <f t="shared" si="1"/>
        <v>8</v>
      </c>
      <c r="I6" s="58"/>
      <c r="J6" s="106" t="str">
        <f t="shared" si="2"/>
        <v/>
      </c>
      <c r="K6" s="114">
        <f t="shared" si="3"/>
        <v>8</v>
      </c>
      <c r="L6" s="58"/>
      <c r="M6" s="117" t="str">
        <f t="shared" si="4"/>
        <v/>
      </c>
      <c r="N6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6" s="159" t="str">
        <f t="shared" si="6"/>
        <v>Μισή εργάσιμη ημέρα</v>
      </c>
      <c r="P6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6" s="135"/>
      <c r="R6" s="89" t="str">
        <f t="shared" si="5"/>
        <v/>
      </c>
      <c r="S6" s="92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78" t="s">
        <v>531</v>
      </c>
      <c r="U6" s="178" t="s">
        <v>533</v>
      </c>
      <c r="V6" s="178"/>
      <c r="W6" s="178"/>
      <c r="X6" s="178" t="s">
        <v>532</v>
      </c>
      <c r="Y6" s="179" t="s">
        <v>865</v>
      </c>
    </row>
    <row r="7" spans="1:25" s="13" customFormat="1" ht="106.5" thickTop="1" thickBot="1" x14ac:dyDescent="0.3">
      <c r="A7" s="51" t="str">
        <f t="shared" si="0"/>
        <v>F04</v>
      </c>
      <c r="B7" s="116" t="str">
        <f>ΓΕΝΙΚΑ!$C$4</f>
        <v>OTE</v>
      </c>
      <c r="C7" s="32">
        <f>IF(R7="",IF(ΓΕΝΙΚΑ!$B$19="ΝΑΙ",14670,""),"")</f>
        <v>14670</v>
      </c>
      <c r="D7" s="153" t="str">
        <f>IF(ΓΕΝΙΚΑ!$B$19="ΝΑΙ","Π. ΔΥΤΙΚΗΣ ΕΛΛΑΔΑΣ","")</f>
        <v>Π. ΔΥΤΙΚΗΣ ΕΛΛΑΔΑΣ</v>
      </c>
      <c r="E7" s="47" t="s">
        <v>404</v>
      </c>
      <c r="F7" s="47">
        <v>50</v>
      </c>
      <c r="G7" s="58">
        <v>8</v>
      </c>
      <c r="H7" s="106">
        <f t="shared" si="1"/>
        <v>8</v>
      </c>
      <c r="I7" s="58"/>
      <c r="J7" s="106" t="str">
        <f t="shared" si="2"/>
        <v/>
      </c>
      <c r="K7" s="114">
        <f t="shared" si="3"/>
        <v>8</v>
      </c>
      <c r="L7" s="58"/>
      <c r="M7" s="117" t="str">
        <f t="shared" si="4"/>
        <v/>
      </c>
      <c r="N7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7" s="159" t="str">
        <f t="shared" si="6"/>
        <v>Μισή εργάσιμη ημέρα</v>
      </c>
      <c r="P7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7" s="135"/>
      <c r="R7" s="89" t="str">
        <f t="shared" si="5"/>
        <v/>
      </c>
      <c r="S7" s="92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78" t="s">
        <v>531</v>
      </c>
      <c r="U7" s="178" t="s">
        <v>533</v>
      </c>
      <c r="V7" s="178"/>
      <c r="W7" s="178"/>
      <c r="X7" s="178" t="s">
        <v>532</v>
      </c>
      <c r="Y7" s="179" t="s">
        <v>865</v>
      </c>
    </row>
    <row r="8" spans="1:25" s="13" customFormat="1" ht="106.5" thickTop="1" thickBot="1" x14ac:dyDescent="0.3">
      <c r="A8" s="51" t="str">
        <f t="shared" si="0"/>
        <v>F04</v>
      </c>
      <c r="B8" s="116" t="str">
        <f>ΓΕΝΙΚΑ!$C$4</f>
        <v>OTE</v>
      </c>
      <c r="C8" s="151">
        <f>IF(R8="",IF(ΓΕΝΙΚΑ!$B$19="ΝΑΙ",14672,""),"")</f>
        <v>14672</v>
      </c>
      <c r="D8" s="152" t="str">
        <f>IF(ΓΕΝΙΚΑ!$B$19="ΝΑΙ","Π. ΔΥΤΙΚΗΣ ΜΑΚΕΔΟΝΙΑΣ","")</f>
        <v>Π. ΔΥΤΙΚΗΣ ΜΑΚΕΔΟΝΙΑΣ</v>
      </c>
      <c r="E8" s="46" t="s">
        <v>405</v>
      </c>
      <c r="F8" s="47">
        <v>50</v>
      </c>
      <c r="G8" s="58">
        <v>5</v>
      </c>
      <c r="H8" s="106">
        <f t="shared" si="1"/>
        <v>5</v>
      </c>
      <c r="I8" s="58"/>
      <c r="J8" s="106" t="str">
        <f t="shared" si="2"/>
        <v/>
      </c>
      <c r="K8" s="114">
        <f t="shared" si="3"/>
        <v>5</v>
      </c>
      <c r="L8" s="58"/>
      <c r="M8" s="117" t="str">
        <f t="shared" si="4"/>
        <v/>
      </c>
      <c r="N8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8" s="159" t="str">
        <f t="shared" si="6"/>
        <v>Μισή εργάσιμη ημέρα</v>
      </c>
      <c r="P8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8" s="135"/>
      <c r="R8" s="89" t="str">
        <f t="shared" si="5"/>
        <v/>
      </c>
      <c r="S8" s="92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78" t="s">
        <v>531</v>
      </c>
      <c r="U8" s="178" t="s">
        <v>533</v>
      </c>
      <c r="V8" s="178"/>
      <c r="W8" s="178"/>
      <c r="X8" s="178" t="s">
        <v>532</v>
      </c>
      <c r="Y8" s="179" t="s">
        <v>865</v>
      </c>
    </row>
    <row r="9" spans="1:25" s="13" customFormat="1" ht="106.5" thickTop="1" thickBot="1" x14ac:dyDescent="0.3">
      <c r="A9" s="51" t="str">
        <f t="shared" si="0"/>
        <v>F04</v>
      </c>
      <c r="B9" s="116" t="str">
        <f>ΓΕΝΙΚΑ!$C$4</f>
        <v>OTE</v>
      </c>
      <c r="C9" s="32">
        <f>IF(R9="",IF(ΓΕΝΙΚΑ!$B$19="ΝΑΙ",14674,""),"")</f>
        <v>14674</v>
      </c>
      <c r="D9" s="153" t="str">
        <f>IF(ΓΕΝΙΚΑ!$B$19="ΝΑΙ","Π. ΗΠΕΙΡΟΥ","")</f>
        <v>Π. ΗΠΕΙΡΟΥ</v>
      </c>
      <c r="E9" s="47" t="s">
        <v>406</v>
      </c>
      <c r="F9" s="47">
        <v>50</v>
      </c>
      <c r="G9" s="58">
        <v>5</v>
      </c>
      <c r="H9" s="106">
        <f t="shared" si="1"/>
        <v>5</v>
      </c>
      <c r="I9" s="58"/>
      <c r="J9" s="106" t="str">
        <f t="shared" si="2"/>
        <v/>
      </c>
      <c r="K9" s="114">
        <f t="shared" si="3"/>
        <v>5</v>
      </c>
      <c r="L9" s="58"/>
      <c r="M9" s="117" t="str">
        <f t="shared" si="4"/>
        <v/>
      </c>
      <c r="N9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9" s="159" t="str">
        <f t="shared" si="6"/>
        <v>Μισή εργάσιμη ημέρα</v>
      </c>
      <c r="P9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9" s="135"/>
      <c r="R9" s="89" t="str">
        <f t="shared" si="5"/>
        <v/>
      </c>
      <c r="S9" s="92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78" t="s">
        <v>531</v>
      </c>
      <c r="U9" s="178" t="s">
        <v>533</v>
      </c>
      <c r="V9" s="178"/>
      <c r="W9" s="178"/>
      <c r="X9" s="178" t="s">
        <v>532</v>
      </c>
      <c r="Y9" s="179" t="s">
        <v>865</v>
      </c>
    </row>
    <row r="10" spans="1:25" s="13" customFormat="1" ht="106.5" thickTop="1" thickBot="1" x14ac:dyDescent="0.3">
      <c r="A10" s="51" t="str">
        <f t="shared" si="0"/>
        <v>F04</v>
      </c>
      <c r="B10" s="116" t="str">
        <f>ΓΕΝΙΚΑ!$C$4</f>
        <v>OTE</v>
      </c>
      <c r="C10" s="151">
        <f>IF(R10="",IF(ΓΕΝΙΚΑ!$B$19="ΝΑΙ",14676,""),"")</f>
        <v>14676</v>
      </c>
      <c r="D10" s="152" t="str">
        <f>IF(ΓΕΝΙΚΑ!$B$19="ΝΑΙ","Π. ΘΕΣΣΑΛΙΑΣ","")</f>
        <v>Π. ΘΕΣΣΑΛΙΑΣ</v>
      </c>
      <c r="E10" s="46" t="s">
        <v>407</v>
      </c>
      <c r="F10" s="47">
        <v>50</v>
      </c>
      <c r="G10" s="58">
        <v>8</v>
      </c>
      <c r="H10" s="106">
        <f t="shared" si="1"/>
        <v>8</v>
      </c>
      <c r="I10" s="58"/>
      <c r="J10" s="106" t="str">
        <f t="shared" si="2"/>
        <v/>
      </c>
      <c r="K10" s="114">
        <f t="shared" si="3"/>
        <v>8</v>
      </c>
      <c r="L10" s="58"/>
      <c r="M10" s="117" t="str">
        <f t="shared" si="4"/>
        <v/>
      </c>
      <c r="N10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0" s="159" t="str">
        <f t="shared" si="6"/>
        <v>Μισή εργάσιμη ημέρα</v>
      </c>
      <c r="P10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0" s="135"/>
      <c r="R10" s="89" t="str">
        <f t="shared" si="5"/>
        <v/>
      </c>
      <c r="S10" s="92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78" t="s">
        <v>531</v>
      </c>
      <c r="U10" s="178" t="s">
        <v>533</v>
      </c>
      <c r="V10" s="178"/>
      <c r="W10" s="178"/>
      <c r="X10" s="178" t="s">
        <v>532</v>
      </c>
      <c r="Y10" s="179" t="s">
        <v>865</v>
      </c>
    </row>
    <row r="11" spans="1:25" s="13" customFormat="1" ht="106.5" thickTop="1" thickBot="1" x14ac:dyDescent="0.3">
      <c r="A11" s="51" t="str">
        <f t="shared" si="0"/>
        <v>F04</v>
      </c>
      <c r="B11" s="116" t="str">
        <f>ΓΕΝΙΚΑ!$C$4</f>
        <v>OTE</v>
      </c>
      <c r="C11" s="32">
        <f>IF(R11="",IF(ΓΕΝΙΚΑ!$B$19="ΝΑΙ",14678,""),"")</f>
        <v>14678</v>
      </c>
      <c r="D11" s="153" t="str">
        <f>IF(ΓΕΝΙΚΑ!$B$19="ΝΑΙ","Π. ΙΟΝΙΩΝ ΝΗΣΩΝ","")</f>
        <v>Π. ΙΟΝΙΩΝ ΝΗΣΩΝ</v>
      </c>
      <c r="E11" s="47" t="s">
        <v>408</v>
      </c>
      <c r="F11" s="47">
        <v>50</v>
      </c>
      <c r="G11" s="58">
        <v>8</v>
      </c>
      <c r="H11" s="106">
        <f t="shared" si="1"/>
        <v>8</v>
      </c>
      <c r="I11" s="58"/>
      <c r="J11" s="106" t="str">
        <f t="shared" si="2"/>
        <v/>
      </c>
      <c r="K11" s="114">
        <f t="shared" si="3"/>
        <v>8</v>
      </c>
      <c r="L11" s="58"/>
      <c r="M11" s="117" t="str">
        <f t="shared" si="4"/>
        <v/>
      </c>
      <c r="N11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1" s="159" t="str">
        <f t="shared" si="6"/>
        <v>Μισή εργάσιμη ημέρα</v>
      </c>
      <c r="P11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1" s="135"/>
      <c r="R11" s="89" t="str">
        <f t="shared" si="5"/>
        <v/>
      </c>
      <c r="S11" s="92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78" t="s">
        <v>531</v>
      </c>
      <c r="U11" s="178" t="s">
        <v>533</v>
      </c>
      <c r="V11" s="178"/>
      <c r="W11" s="178"/>
      <c r="X11" s="178" t="s">
        <v>532</v>
      </c>
      <c r="Y11" s="179" t="s">
        <v>865</v>
      </c>
    </row>
    <row r="12" spans="1:25" s="13" customFormat="1" ht="106.5" thickTop="1" thickBot="1" x14ac:dyDescent="0.3">
      <c r="A12" s="51" t="str">
        <f t="shared" si="0"/>
        <v>F04</v>
      </c>
      <c r="B12" s="116" t="str">
        <f>ΓΕΝΙΚΑ!$C$4</f>
        <v>OTE</v>
      </c>
      <c r="C12" s="151">
        <f>IF(R12="",IF(ΓΕΝΙΚΑ!$B$19="ΝΑΙ",14680,""),"")</f>
        <v>14680</v>
      </c>
      <c r="D12" s="152" t="str">
        <f>IF(ΓΕΝΙΚΑ!$B$19="ΝΑΙ","Π. ΚΕΝΤΡΙΚΗΣ ΜΑΚΕΔΟΝΙΑΣ","")</f>
        <v>Π. ΚΕΝΤΡΙΚΗΣ ΜΑΚΕΔΟΝΙΑΣ</v>
      </c>
      <c r="E12" s="46" t="s">
        <v>409</v>
      </c>
      <c r="F12" s="47">
        <v>50</v>
      </c>
      <c r="G12" s="58">
        <v>6</v>
      </c>
      <c r="H12" s="106">
        <f t="shared" si="1"/>
        <v>6</v>
      </c>
      <c r="I12" s="58"/>
      <c r="J12" s="106" t="str">
        <f t="shared" si="2"/>
        <v/>
      </c>
      <c r="K12" s="114">
        <f t="shared" si="3"/>
        <v>6</v>
      </c>
      <c r="L12" s="58"/>
      <c r="M12" s="117" t="str">
        <f t="shared" si="4"/>
        <v/>
      </c>
      <c r="N12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2" s="159" t="str">
        <f t="shared" si="6"/>
        <v>Μισή εργάσιμη ημέρα</v>
      </c>
      <c r="P12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2" s="135"/>
      <c r="R12" s="89" t="str">
        <f t="shared" si="5"/>
        <v/>
      </c>
      <c r="S12" s="92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78" t="s">
        <v>531</v>
      </c>
      <c r="U12" s="178" t="s">
        <v>533</v>
      </c>
      <c r="V12" s="178"/>
      <c r="W12" s="178"/>
      <c r="X12" s="178" t="s">
        <v>532</v>
      </c>
      <c r="Y12" s="179" t="s">
        <v>865</v>
      </c>
    </row>
    <row r="13" spans="1:25" s="13" customFormat="1" ht="106.5" thickTop="1" thickBot="1" x14ac:dyDescent="0.3">
      <c r="A13" s="51" t="str">
        <f t="shared" si="0"/>
        <v>F04</v>
      </c>
      <c r="B13" s="116" t="str">
        <f>ΓΕΝΙΚΑ!$C$4</f>
        <v>OTE</v>
      </c>
      <c r="C13" s="32">
        <f>IF(R13="",IF(ΓΕΝΙΚΑ!$B$19="ΝΑΙ",14682,""),"")</f>
        <v>14682</v>
      </c>
      <c r="D13" s="153" t="str">
        <f>IF(ΓΕΝΙΚΑ!$B$19="ΝΑΙ","Π. ΚΡΗΤΗΣ","")</f>
        <v>Π. ΚΡΗΤΗΣ</v>
      </c>
      <c r="E13" s="47" t="s">
        <v>410</v>
      </c>
      <c r="F13" s="47">
        <v>50</v>
      </c>
      <c r="G13" s="58">
        <v>7</v>
      </c>
      <c r="H13" s="106">
        <f t="shared" si="1"/>
        <v>7</v>
      </c>
      <c r="I13" s="58"/>
      <c r="J13" s="106" t="str">
        <f t="shared" si="2"/>
        <v/>
      </c>
      <c r="K13" s="114">
        <f t="shared" si="3"/>
        <v>7</v>
      </c>
      <c r="L13" s="58"/>
      <c r="M13" s="117" t="str">
        <f t="shared" si="4"/>
        <v/>
      </c>
      <c r="N13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3" s="159" t="str">
        <f t="shared" si="6"/>
        <v>Μισή εργάσιμη ημέρα</v>
      </c>
      <c r="P13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3" s="135"/>
      <c r="R13" s="89" t="str">
        <f t="shared" si="5"/>
        <v/>
      </c>
      <c r="S13" s="92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78" t="s">
        <v>531</v>
      </c>
      <c r="U13" s="178" t="s">
        <v>533</v>
      </c>
      <c r="V13" s="178"/>
      <c r="W13" s="178"/>
      <c r="X13" s="178" t="s">
        <v>532</v>
      </c>
      <c r="Y13" s="179" t="s">
        <v>865</v>
      </c>
    </row>
    <row r="14" spans="1:25" s="13" customFormat="1" ht="106.5" thickTop="1" thickBot="1" x14ac:dyDescent="0.3">
      <c r="A14" s="51" t="str">
        <f t="shared" si="0"/>
        <v>F04</v>
      </c>
      <c r="B14" s="116" t="str">
        <f>ΓΕΝΙΚΑ!$C$4</f>
        <v>OTE</v>
      </c>
      <c r="C14" s="151">
        <f>IF(R14="",IF(ΓΕΝΙΚΑ!$B$19="ΝΑΙ",14684,""),"")</f>
        <v>14684</v>
      </c>
      <c r="D14" s="152" t="str">
        <f>IF(ΓΕΝΙΚΑ!$B$19="ΝΑΙ","Π. ΝΟΤΙΟΥ ΑΙΓΑΙΟΥ","")</f>
        <v>Π. ΝΟΤΙΟΥ ΑΙΓΑΙΟΥ</v>
      </c>
      <c r="E14" s="46" t="s">
        <v>411</v>
      </c>
      <c r="F14" s="47">
        <v>50</v>
      </c>
      <c r="G14" s="58">
        <v>10</v>
      </c>
      <c r="H14" s="106">
        <f t="shared" si="1"/>
        <v>10</v>
      </c>
      <c r="I14" s="58"/>
      <c r="J14" s="106" t="str">
        <f t="shared" si="2"/>
        <v/>
      </c>
      <c r="K14" s="114">
        <f t="shared" si="3"/>
        <v>10</v>
      </c>
      <c r="L14" s="58"/>
      <c r="M14" s="117" t="str">
        <f t="shared" si="4"/>
        <v/>
      </c>
      <c r="N14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4" s="159" t="str">
        <f t="shared" si="6"/>
        <v>Μισή εργάσιμη ημέρα</v>
      </c>
      <c r="P14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4" s="135"/>
      <c r="R14" s="89" t="str">
        <f t="shared" si="5"/>
        <v/>
      </c>
      <c r="S14" s="92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78" t="s">
        <v>531</v>
      </c>
      <c r="U14" s="178" t="s">
        <v>533</v>
      </c>
      <c r="V14" s="178"/>
      <c r="W14" s="178"/>
      <c r="X14" s="178" t="s">
        <v>532</v>
      </c>
      <c r="Y14" s="179" t="s">
        <v>865</v>
      </c>
    </row>
    <row r="15" spans="1:25" s="13" customFormat="1" ht="106.5" thickTop="1" thickBot="1" x14ac:dyDescent="0.3">
      <c r="A15" s="51" t="str">
        <f t="shared" si="0"/>
        <v>F04</v>
      </c>
      <c r="B15" s="116" t="str">
        <f>ΓΕΝΙΚΑ!$C$4</f>
        <v>OTE</v>
      </c>
      <c r="C15" s="32">
        <f>IF(R15="",IF(ΓΕΝΙΚΑ!$B$19="ΝΑΙ",14686,""),"")</f>
        <v>14686</v>
      </c>
      <c r="D15" s="153" t="str">
        <f>IF(ΓΕΝΙΚΑ!$B$19="ΝΑΙ","Π. ΠΕΛΟΠΟΝΝΗΣΟΥ","")</f>
        <v>Π. ΠΕΛΟΠΟΝΝΗΣΟΥ</v>
      </c>
      <c r="E15" s="47" t="s">
        <v>412</v>
      </c>
      <c r="F15" s="47">
        <v>50</v>
      </c>
      <c r="G15" s="58">
        <v>8</v>
      </c>
      <c r="H15" s="106">
        <f t="shared" si="1"/>
        <v>8</v>
      </c>
      <c r="I15" s="58"/>
      <c r="J15" s="106" t="str">
        <f t="shared" si="2"/>
        <v/>
      </c>
      <c r="K15" s="114">
        <f t="shared" si="3"/>
        <v>8</v>
      </c>
      <c r="L15" s="58"/>
      <c r="M15" s="117" t="str">
        <f t="shared" si="4"/>
        <v/>
      </c>
      <c r="N15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5" s="159" t="str">
        <f t="shared" si="6"/>
        <v>Μισή εργάσιμη ημέρα</v>
      </c>
      <c r="P15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5" s="135"/>
      <c r="R15" s="89" t="str">
        <f t="shared" si="5"/>
        <v/>
      </c>
      <c r="S15" s="92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78" t="s">
        <v>531</v>
      </c>
      <c r="U15" s="178" t="s">
        <v>533</v>
      </c>
      <c r="V15" s="178"/>
      <c r="W15" s="178"/>
      <c r="X15" s="178" t="s">
        <v>532</v>
      </c>
      <c r="Y15" s="179" t="s">
        <v>865</v>
      </c>
    </row>
    <row r="16" spans="1:25" s="13" customFormat="1" ht="106.5" thickTop="1" thickBot="1" x14ac:dyDescent="0.3">
      <c r="A16" s="51" t="str">
        <f t="shared" si="0"/>
        <v>F04</v>
      </c>
      <c r="B16" s="116" t="str">
        <f>ΓΕΝΙΚΑ!$C$4</f>
        <v>OTE</v>
      </c>
      <c r="C16" s="154">
        <f>IF(R16="",IF(ΓΕΝΙΚΑ!$B$19="ΝΑΙ",14688,""),"")</f>
        <v>14688</v>
      </c>
      <c r="D16" s="155" t="str">
        <f>IF(ΓΕΝΙΚΑ!$B$19="ΝΑΙ","Π. ΣΤΕΡΕΑΣ ΕΛΛΑΔΑΣ","")</f>
        <v>Π. ΣΤΕΡΕΑΣ ΕΛΛΑΔΑΣ</v>
      </c>
      <c r="E16" s="48" t="s">
        <v>413</v>
      </c>
      <c r="F16" s="49">
        <v>50</v>
      </c>
      <c r="G16" s="59">
        <v>5</v>
      </c>
      <c r="H16" s="109">
        <f t="shared" si="1"/>
        <v>5</v>
      </c>
      <c r="I16" s="59"/>
      <c r="J16" s="109" t="str">
        <f t="shared" si="2"/>
        <v/>
      </c>
      <c r="K16" s="49">
        <f t="shared" si="3"/>
        <v>5</v>
      </c>
      <c r="L16" s="59"/>
      <c r="M16" s="110" t="str">
        <f t="shared" si="4"/>
        <v/>
      </c>
      <c r="N16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6" s="159" t="str">
        <f t="shared" si="6"/>
        <v>Μισή εργάσιμη ημέρα</v>
      </c>
      <c r="P16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6" s="135"/>
      <c r="R16" s="89" t="str">
        <f t="shared" si="5"/>
        <v/>
      </c>
      <c r="S16" s="92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78" t="s">
        <v>531</v>
      </c>
      <c r="U16" s="178" t="s">
        <v>533</v>
      </c>
      <c r="V16" s="178"/>
      <c r="W16" s="178"/>
      <c r="X16" s="178" t="s">
        <v>532</v>
      </c>
      <c r="Y16" s="179" t="s">
        <v>865</v>
      </c>
    </row>
    <row r="17" spans="1:25" s="13" customFormat="1" ht="106.5" thickTop="1" thickBot="1" x14ac:dyDescent="0.3">
      <c r="A17" s="51" t="str">
        <f t="shared" si="0"/>
        <v>F04</v>
      </c>
      <c r="B17" s="116" t="str">
        <f>ΓΕΝΙΚΑ!$C$4</f>
        <v>OTE</v>
      </c>
      <c r="C17" s="34">
        <f>IF(R17="",IF(ΓΕΝΙΚΑ!$B$19="ΝΑΙ",15300,""),"")</f>
        <v>15300</v>
      </c>
      <c r="D17" s="150" t="str">
        <f>IF(ΓΕΝΙΚΑ!$B$19="ΝΑΙ","ΠΑΝΕΛΛΑΔΙΚΑ","")</f>
        <v>ΠΑΝΕΛΛΑΔΙΚΑ</v>
      </c>
      <c r="E17" s="50" t="s">
        <v>486</v>
      </c>
      <c r="F17" s="45">
        <v>95</v>
      </c>
      <c r="G17" s="55">
        <v>26</v>
      </c>
      <c r="H17" s="106">
        <f t="shared" si="1"/>
        <v>26</v>
      </c>
      <c r="I17" s="55"/>
      <c r="J17" s="106" t="str">
        <f t="shared" si="2"/>
        <v/>
      </c>
      <c r="K17" s="115">
        <f t="shared" si="3"/>
        <v>26</v>
      </c>
      <c r="L17" s="53"/>
      <c r="M17" s="53" t="str">
        <f>M3</f>
        <v/>
      </c>
      <c r="N17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7" s="159" t="str">
        <f t="shared" si="6"/>
        <v>Μισή εργάσιμη ημέρα</v>
      </c>
      <c r="P17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7" s="135"/>
      <c r="R17" s="89" t="str">
        <f t="shared" si="5"/>
        <v/>
      </c>
      <c r="S17" s="92" t="str">
        <f>IF(K17="",T3,"")</f>
        <v/>
      </c>
      <c r="T17" s="178"/>
      <c r="U17" s="178"/>
      <c r="V17" s="178"/>
      <c r="W17" s="178"/>
      <c r="X17" s="178"/>
      <c r="Y17" s="179" t="s">
        <v>865</v>
      </c>
    </row>
    <row r="18" spans="1:25" s="13" customFormat="1" ht="106.5" thickTop="1" thickBot="1" x14ac:dyDescent="0.3">
      <c r="A18" s="51" t="str">
        <f t="shared" si="0"/>
        <v>F04</v>
      </c>
      <c r="B18" s="116" t="str">
        <f>ΓΕΝΙΚΑ!$C$4</f>
        <v>OTE</v>
      </c>
      <c r="C18" s="151">
        <f>IF(R18="",IF(ΓΕΝΙΚΑ!$B$19="ΝΑΙ",14664,""),"")</f>
        <v>14664</v>
      </c>
      <c r="D18" s="152" t="str">
        <f>IF(ΓΕΝΙΚΑ!$B$19="ΝΑΙ","Π. ΑΝΑΤΟΛΙΚΗΣ ΜΑΚΕΔΟΝΙΑΣ - ΘΡΑΚΗΣ","")</f>
        <v>Π. ΑΝΑΤΟΛΙΚΗΣ ΜΑΚΕΔΟΝΙΑΣ - ΘΡΑΚΗΣ</v>
      </c>
      <c r="E18" s="46" t="s">
        <v>38</v>
      </c>
      <c r="F18" s="47">
        <v>95</v>
      </c>
      <c r="G18" s="58">
        <v>23</v>
      </c>
      <c r="H18" s="106">
        <f t="shared" si="1"/>
        <v>23</v>
      </c>
      <c r="I18" s="58"/>
      <c r="J18" s="106" t="str">
        <f t="shared" si="2"/>
        <v/>
      </c>
      <c r="K18" s="47">
        <f t="shared" si="3"/>
        <v>23</v>
      </c>
      <c r="L18" s="53"/>
      <c r="M18" s="53" t="str">
        <f t="shared" ref="M18:M30" si="7">M4</f>
        <v/>
      </c>
      <c r="N18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8" s="159" t="str">
        <f t="shared" si="6"/>
        <v>Μισή εργάσιμη ημέρα</v>
      </c>
      <c r="P18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8" s="135"/>
      <c r="R18" s="89" t="str">
        <f t="shared" si="5"/>
        <v/>
      </c>
      <c r="S18" s="92" t="str">
        <f>IF(AND(ΠΕΡΙΦΕΡΕΙΑ!B2="Καθόλου",OR(G4&lt;&gt;"",I4&lt;&gt;"",L4&lt;&gt;"")),Y4,IF(AND(K18="",ΠΕΡΙΦΕΡΕΙΑ!B2&lt;&gt;"Καθόλου"),T4,""))</f>
        <v/>
      </c>
      <c r="T18" s="178"/>
      <c r="U18" s="178"/>
      <c r="V18" s="178"/>
      <c r="W18" s="178"/>
      <c r="X18" s="178"/>
      <c r="Y18" s="179" t="s">
        <v>865</v>
      </c>
    </row>
    <row r="19" spans="1:25" s="13" customFormat="1" ht="106.5" thickTop="1" thickBot="1" x14ac:dyDescent="0.3">
      <c r="A19" s="51" t="str">
        <f t="shared" si="0"/>
        <v>F04</v>
      </c>
      <c r="B19" s="116" t="str">
        <f>ΓΕΝΙΚΑ!$C$4</f>
        <v>OTE</v>
      </c>
      <c r="C19" s="32">
        <f>IF(R19="",IF(ΓΕΝΙΚΑ!$B$19="ΝΑΙ",14666,""),"")</f>
        <v>14666</v>
      </c>
      <c r="D19" s="153" t="str">
        <f>IF(ΓΕΝΙΚΑ!$B$19="ΝΑΙ","Π. ΑΤΤΙΚΗΣ","")</f>
        <v>Π. ΑΤΤΙΚΗΣ</v>
      </c>
      <c r="E19" s="47" t="s">
        <v>39</v>
      </c>
      <c r="F19" s="47">
        <v>95</v>
      </c>
      <c r="G19" s="58">
        <v>27</v>
      </c>
      <c r="H19" s="106">
        <f t="shared" si="1"/>
        <v>27</v>
      </c>
      <c r="I19" s="58"/>
      <c r="J19" s="106" t="str">
        <f t="shared" si="2"/>
        <v/>
      </c>
      <c r="K19" s="47">
        <f t="shared" si="3"/>
        <v>27</v>
      </c>
      <c r="L19" s="53"/>
      <c r="M19" s="53" t="str">
        <f t="shared" si="7"/>
        <v/>
      </c>
      <c r="N19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9" s="159" t="str">
        <f t="shared" si="6"/>
        <v>Μισή εργάσιμη ημέρα</v>
      </c>
      <c r="P19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9" s="135"/>
      <c r="R19" s="89" t="str">
        <f t="shared" si="5"/>
        <v/>
      </c>
      <c r="S19" s="92" t="str">
        <f>IF(AND(ΠΕΡΙΦΕΡΕΙΑ!B3="Καθόλου",OR(G5&lt;&gt;"",I5&lt;&gt;"",L5&lt;&gt;"")),Y5,IF(AND(K19="",ΠΕΡΙΦΕΡΕΙΑ!B3&lt;&gt;"Καθόλου"),T5,""))</f>
        <v/>
      </c>
      <c r="T19" s="178"/>
      <c r="U19" s="178"/>
      <c r="V19" s="178"/>
      <c r="W19" s="178"/>
      <c r="X19" s="178"/>
      <c r="Y19" s="179" t="s">
        <v>865</v>
      </c>
    </row>
    <row r="20" spans="1:25" s="13" customFormat="1" ht="106.5" thickTop="1" thickBot="1" x14ac:dyDescent="0.3">
      <c r="A20" s="51" t="str">
        <f t="shared" si="0"/>
        <v>F04</v>
      </c>
      <c r="B20" s="116" t="str">
        <f>ΓΕΝΙΚΑ!$C$4</f>
        <v>OTE</v>
      </c>
      <c r="C20" s="151">
        <f>IF(R20="",IF(ΓΕΝΙΚΑ!$B$19="ΝΑΙ",14668,""),"")</f>
        <v>14668</v>
      </c>
      <c r="D20" s="152" t="str">
        <f>IF(ΓΕΝΙΚΑ!$B$19="ΝΑΙ","Π. ΒΟΡΕΙΟΥ ΑΙΓΑΙΟΥ","")</f>
        <v>Π. ΒΟΡΕΙΟΥ ΑΙΓΑΙΟΥ</v>
      </c>
      <c r="E20" s="46" t="s">
        <v>403</v>
      </c>
      <c r="F20" s="47">
        <v>95</v>
      </c>
      <c r="G20" s="58">
        <v>25</v>
      </c>
      <c r="H20" s="106">
        <f t="shared" si="1"/>
        <v>25</v>
      </c>
      <c r="I20" s="58"/>
      <c r="J20" s="106" t="str">
        <f t="shared" si="2"/>
        <v/>
      </c>
      <c r="K20" s="47">
        <f t="shared" si="3"/>
        <v>25</v>
      </c>
      <c r="L20" s="53"/>
      <c r="M20" s="53" t="str">
        <f t="shared" si="7"/>
        <v/>
      </c>
      <c r="N20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0" s="159" t="str">
        <f t="shared" si="6"/>
        <v>Μισή εργάσιμη ημέρα</v>
      </c>
      <c r="P20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0" s="135"/>
      <c r="R20" s="89" t="str">
        <f t="shared" si="5"/>
        <v/>
      </c>
      <c r="S20" s="92" t="str">
        <f>IF(AND(ΠΕΡΙΦΕΡΕΙΑ!B4="Καθόλου",OR(G6&lt;&gt;"",I6&lt;&gt;"",L6&lt;&gt;"")),Y6,IF(AND(K20="",ΠΕΡΙΦΕΡΕΙΑ!B4&lt;&gt;"Καθόλου"),T6,""))</f>
        <v/>
      </c>
      <c r="T20" s="178"/>
      <c r="U20" s="178"/>
      <c r="V20" s="178"/>
      <c r="W20" s="178"/>
      <c r="X20" s="178"/>
      <c r="Y20" s="179" t="s">
        <v>865</v>
      </c>
    </row>
    <row r="21" spans="1:25" s="13" customFormat="1" ht="106.5" thickTop="1" thickBot="1" x14ac:dyDescent="0.3">
      <c r="A21" s="51" t="str">
        <f t="shared" si="0"/>
        <v>F04</v>
      </c>
      <c r="B21" s="116" t="str">
        <f>ΓΕΝΙΚΑ!$C$4</f>
        <v>OTE</v>
      </c>
      <c r="C21" s="32">
        <f>IF(R21="",IF(ΓΕΝΙΚΑ!$B$19="ΝΑΙ",14670,""),"")</f>
        <v>14670</v>
      </c>
      <c r="D21" s="153" t="str">
        <f>IF(ΓΕΝΙΚΑ!$B$19="ΝΑΙ","Π. ΔΥΤΙΚΗΣ ΕΛΛΑΔΑΣ","")</f>
        <v>Π. ΔΥΤΙΚΗΣ ΕΛΛΑΔΑΣ</v>
      </c>
      <c r="E21" s="47" t="s">
        <v>404</v>
      </c>
      <c r="F21" s="47">
        <v>95</v>
      </c>
      <c r="G21" s="58">
        <v>26</v>
      </c>
      <c r="H21" s="106">
        <f t="shared" si="1"/>
        <v>26</v>
      </c>
      <c r="I21" s="58"/>
      <c r="J21" s="106" t="str">
        <f t="shared" si="2"/>
        <v/>
      </c>
      <c r="K21" s="47">
        <f t="shared" si="3"/>
        <v>26</v>
      </c>
      <c r="L21" s="53"/>
      <c r="M21" s="53" t="str">
        <f t="shared" si="7"/>
        <v/>
      </c>
      <c r="N21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1" s="159" t="str">
        <f t="shared" si="6"/>
        <v>Μισή εργάσιμη ημέρα</v>
      </c>
      <c r="P21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1" s="135"/>
      <c r="R21" s="89" t="str">
        <f t="shared" si="5"/>
        <v/>
      </c>
      <c r="S21" s="92" t="str">
        <f>IF(AND(ΠΕΡΙΦΕΡΕΙΑ!B5="Καθόλου",OR(G7&lt;&gt;"",I7&lt;&gt;"",L7&lt;&gt;"")),Y7,IF(AND(K21="",ΠΕΡΙΦΕΡΕΙΑ!B5&lt;&gt;"Καθόλου"),T7,""))</f>
        <v/>
      </c>
      <c r="T21" s="178"/>
      <c r="U21" s="178"/>
      <c r="V21" s="178"/>
      <c r="W21" s="178"/>
      <c r="X21" s="178"/>
      <c r="Y21" s="179" t="s">
        <v>865</v>
      </c>
    </row>
    <row r="22" spans="1:25" s="13" customFormat="1" ht="106.5" thickTop="1" thickBot="1" x14ac:dyDescent="0.3">
      <c r="A22" s="51" t="str">
        <f t="shared" si="0"/>
        <v>F04</v>
      </c>
      <c r="B22" s="116" t="str">
        <f>ΓΕΝΙΚΑ!$C$4</f>
        <v>OTE</v>
      </c>
      <c r="C22" s="151">
        <f>IF(R22="",IF(ΓΕΝΙΚΑ!$B$19="ΝΑΙ",14672,""),"")</f>
        <v>14672</v>
      </c>
      <c r="D22" s="152" t="str">
        <f>IF(ΓΕΝΙΚΑ!$B$19="ΝΑΙ","Π. ΔΥΤΙΚΗΣ ΜΑΚΕΔΟΝΙΑΣ","")</f>
        <v>Π. ΔΥΤΙΚΗΣ ΜΑΚΕΔΟΝΙΑΣ</v>
      </c>
      <c r="E22" s="46" t="s">
        <v>405</v>
      </c>
      <c r="F22" s="47">
        <v>95</v>
      </c>
      <c r="G22" s="58">
        <v>19</v>
      </c>
      <c r="H22" s="106">
        <f t="shared" si="1"/>
        <v>19</v>
      </c>
      <c r="I22" s="58"/>
      <c r="J22" s="106" t="str">
        <f t="shared" si="2"/>
        <v/>
      </c>
      <c r="K22" s="47">
        <f t="shared" si="3"/>
        <v>19</v>
      </c>
      <c r="L22" s="53"/>
      <c r="M22" s="53" t="str">
        <f t="shared" si="7"/>
        <v/>
      </c>
      <c r="N22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2" s="159" t="str">
        <f t="shared" si="6"/>
        <v>Μισή εργάσιμη ημέρα</v>
      </c>
      <c r="P22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2" s="135"/>
      <c r="R22" s="89" t="str">
        <f t="shared" si="5"/>
        <v/>
      </c>
      <c r="S22" s="92" t="str">
        <f>IF(AND(ΠΕΡΙΦΕΡΕΙΑ!B6="Καθόλου",OR(G8&lt;&gt;"",I8&lt;&gt;"",L8&lt;&gt;"")),Y8,IF(AND(K22="",ΠΕΡΙΦΕΡΕΙΑ!B6&lt;&gt;"Καθόλου"),T8,""))</f>
        <v/>
      </c>
      <c r="T22" s="178"/>
      <c r="U22" s="178"/>
      <c r="V22" s="178"/>
      <c r="W22" s="178"/>
      <c r="X22" s="178"/>
      <c r="Y22" s="179" t="s">
        <v>865</v>
      </c>
    </row>
    <row r="23" spans="1:25" s="13" customFormat="1" ht="106.5" thickTop="1" thickBot="1" x14ac:dyDescent="0.3">
      <c r="A23" s="51" t="str">
        <f t="shared" si="0"/>
        <v>F04</v>
      </c>
      <c r="B23" s="116" t="str">
        <f>ΓΕΝΙΚΑ!$C$4</f>
        <v>OTE</v>
      </c>
      <c r="C23" s="32">
        <f>IF(R23="",IF(ΓΕΝΙΚΑ!$B$19="ΝΑΙ",14674,""),"")</f>
        <v>14674</v>
      </c>
      <c r="D23" s="153" t="str">
        <f>IF(ΓΕΝΙΚΑ!$B$19="ΝΑΙ","Π. ΗΠΕΙΡΟΥ","")</f>
        <v>Π. ΗΠΕΙΡΟΥ</v>
      </c>
      <c r="E23" s="47" t="s">
        <v>406</v>
      </c>
      <c r="F23" s="47">
        <v>95</v>
      </c>
      <c r="G23" s="58">
        <v>21</v>
      </c>
      <c r="H23" s="106">
        <f t="shared" si="1"/>
        <v>21</v>
      </c>
      <c r="I23" s="58"/>
      <c r="J23" s="106" t="str">
        <f t="shared" si="2"/>
        <v/>
      </c>
      <c r="K23" s="47">
        <f t="shared" si="3"/>
        <v>21</v>
      </c>
      <c r="L23" s="53"/>
      <c r="M23" s="53" t="str">
        <f t="shared" si="7"/>
        <v/>
      </c>
      <c r="N23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3" s="159" t="str">
        <f t="shared" si="6"/>
        <v>Μισή εργάσιμη ημέρα</v>
      </c>
      <c r="P23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3" s="135"/>
      <c r="R23" s="89" t="str">
        <f t="shared" si="5"/>
        <v/>
      </c>
      <c r="S23" s="92" t="str">
        <f>IF(AND(ΠΕΡΙΦΕΡΕΙΑ!B7="Καθόλου",OR(G9&lt;&gt;"",I9&lt;&gt;"",L9&lt;&gt;"")),Y9,IF(AND(K23="",ΠΕΡΙΦΕΡΕΙΑ!B7&lt;&gt;"Καθόλου"),T9,""))</f>
        <v/>
      </c>
      <c r="T23" s="178"/>
      <c r="U23" s="178"/>
      <c r="V23" s="178"/>
      <c r="W23" s="178"/>
      <c r="X23" s="178"/>
      <c r="Y23" s="179" t="s">
        <v>865</v>
      </c>
    </row>
    <row r="24" spans="1:25" s="13" customFormat="1" ht="106.5" thickTop="1" thickBot="1" x14ac:dyDescent="0.3">
      <c r="A24" s="51" t="str">
        <f t="shared" si="0"/>
        <v>F04</v>
      </c>
      <c r="B24" s="116" t="str">
        <f>ΓΕΝΙΚΑ!$C$4</f>
        <v>OTE</v>
      </c>
      <c r="C24" s="151">
        <f>IF(R24="",IF(ΓΕΝΙΚΑ!$B$19="ΝΑΙ",14676,""),"")</f>
        <v>14676</v>
      </c>
      <c r="D24" s="152" t="str">
        <f>IF(ΓΕΝΙΚΑ!$B$19="ΝΑΙ","Π. ΘΕΣΣΑΛΙΑΣ","")</f>
        <v>Π. ΘΕΣΣΑΛΙΑΣ</v>
      </c>
      <c r="E24" s="46" t="s">
        <v>407</v>
      </c>
      <c r="F24" s="47">
        <v>95</v>
      </c>
      <c r="G24" s="58">
        <v>26</v>
      </c>
      <c r="H24" s="106">
        <f t="shared" si="1"/>
        <v>26</v>
      </c>
      <c r="I24" s="58"/>
      <c r="J24" s="106" t="str">
        <f t="shared" si="2"/>
        <v/>
      </c>
      <c r="K24" s="47">
        <f t="shared" si="3"/>
        <v>26</v>
      </c>
      <c r="L24" s="53"/>
      <c r="M24" s="53" t="str">
        <f t="shared" si="7"/>
        <v/>
      </c>
      <c r="N24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4" s="159" t="str">
        <f t="shared" si="6"/>
        <v>Μισή εργάσιμη ημέρα</v>
      </c>
      <c r="P24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4" s="135"/>
      <c r="R24" s="89" t="str">
        <f t="shared" si="5"/>
        <v/>
      </c>
      <c r="S24" s="92" t="str">
        <f>IF(AND(ΠΕΡΙΦΕΡΕΙΑ!B8="Καθόλου",OR(G10&lt;&gt;"",I10&lt;&gt;"",L10&lt;&gt;"")),Y10,IF(AND(K24="",ΠΕΡΙΦΕΡΕΙΑ!B8&lt;&gt;"Καθόλου"),T10,""))</f>
        <v/>
      </c>
      <c r="T24" s="178"/>
      <c r="U24" s="178"/>
      <c r="V24" s="178"/>
      <c r="W24" s="178"/>
      <c r="X24" s="178"/>
      <c r="Y24" s="179" t="s">
        <v>865</v>
      </c>
    </row>
    <row r="25" spans="1:25" s="13" customFormat="1" ht="106.5" thickTop="1" thickBot="1" x14ac:dyDescent="0.3">
      <c r="A25" s="51" t="str">
        <f t="shared" si="0"/>
        <v>F04</v>
      </c>
      <c r="B25" s="116" t="str">
        <f>ΓΕΝΙΚΑ!$C$4</f>
        <v>OTE</v>
      </c>
      <c r="C25" s="32">
        <f>IF(R25="",IF(ΓΕΝΙΚΑ!$B$19="ΝΑΙ",14678,""),"")</f>
        <v>14678</v>
      </c>
      <c r="D25" s="153" t="str">
        <f>IF(ΓΕΝΙΚΑ!$B$19="ΝΑΙ","Π. ΙΟΝΙΩΝ ΝΗΣΩΝ","")</f>
        <v>Π. ΙΟΝΙΩΝ ΝΗΣΩΝ</v>
      </c>
      <c r="E25" s="47" t="s">
        <v>408</v>
      </c>
      <c r="F25" s="47">
        <v>95</v>
      </c>
      <c r="G25" s="58">
        <v>24</v>
      </c>
      <c r="H25" s="106">
        <f t="shared" si="1"/>
        <v>24</v>
      </c>
      <c r="I25" s="58"/>
      <c r="J25" s="106" t="str">
        <f t="shared" si="2"/>
        <v/>
      </c>
      <c r="K25" s="47">
        <f t="shared" si="3"/>
        <v>24</v>
      </c>
      <c r="L25" s="53"/>
      <c r="M25" s="53" t="str">
        <f t="shared" si="7"/>
        <v/>
      </c>
      <c r="N25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5" s="159" t="str">
        <f t="shared" si="6"/>
        <v>Μισή εργάσιμη ημέρα</v>
      </c>
      <c r="P25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5" s="135"/>
      <c r="R25" s="89" t="str">
        <f t="shared" si="5"/>
        <v/>
      </c>
      <c r="S25" s="92" t="str">
        <f>IF(AND(ΠΕΡΙΦΕΡΕΙΑ!B9="Καθόλου",OR(G11&lt;&gt;"",I11&lt;&gt;"",L11&lt;&gt;"")),Y11,IF(AND(K25="",ΠΕΡΙΦΕΡΕΙΑ!B9&lt;&gt;"Καθόλου"),T11,""))</f>
        <v/>
      </c>
      <c r="T25" s="178"/>
      <c r="U25" s="178"/>
      <c r="V25" s="178"/>
      <c r="W25" s="178"/>
      <c r="X25" s="178"/>
      <c r="Y25" s="179" t="s">
        <v>865</v>
      </c>
    </row>
    <row r="26" spans="1:25" s="13" customFormat="1" ht="106.5" thickTop="1" thickBot="1" x14ac:dyDescent="0.3">
      <c r="A26" s="51" t="str">
        <f t="shared" si="0"/>
        <v>F04</v>
      </c>
      <c r="B26" s="116" t="str">
        <f>ΓΕΝΙΚΑ!$C$4</f>
        <v>OTE</v>
      </c>
      <c r="C26" s="151">
        <f>IF(R26="",IF(ΓΕΝΙΚΑ!$B$19="ΝΑΙ",14680,""),"")</f>
        <v>14680</v>
      </c>
      <c r="D26" s="152" t="str">
        <f>IF(ΓΕΝΙΚΑ!$B$19="ΝΑΙ","Π. ΚΕΝΤΡΙΚΗΣ ΜΑΚΕΔΟΝΙΑΣ","")</f>
        <v>Π. ΚΕΝΤΡΙΚΗΣ ΜΑΚΕΔΟΝΙΑΣ</v>
      </c>
      <c r="E26" s="46" t="s">
        <v>409</v>
      </c>
      <c r="F26" s="47">
        <v>95</v>
      </c>
      <c r="G26" s="58">
        <v>22</v>
      </c>
      <c r="H26" s="106">
        <f t="shared" si="1"/>
        <v>22</v>
      </c>
      <c r="I26" s="58"/>
      <c r="J26" s="106" t="str">
        <f t="shared" si="2"/>
        <v/>
      </c>
      <c r="K26" s="47">
        <f t="shared" si="3"/>
        <v>22</v>
      </c>
      <c r="L26" s="53"/>
      <c r="M26" s="53" t="str">
        <f t="shared" si="7"/>
        <v/>
      </c>
      <c r="N26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6" s="159" t="str">
        <f t="shared" si="6"/>
        <v>Μισή εργάσιμη ημέρα</v>
      </c>
      <c r="P26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6" s="135"/>
      <c r="R26" s="89" t="str">
        <f t="shared" si="5"/>
        <v/>
      </c>
      <c r="S26" s="92" t="str">
        <f>IF(AND(ΠΕΡΙΦΕΡΕΙΑ!B10="Καθόλου",OR(G12&lt;&gt;"",I12&lt;&gt;"",L12&lt;&gt;"")),Y12,IF(AND(K26="",ΠΕΡΙΦΕΡΕΙΑ!B10&lt;&gt;"Καθόλου"),T12,""))</f>
        <v/>
      </c>
      <c r="T26" s="178"/>
      <c r="U26" s="178"/>
      <c r="V26" s="178"/>
      <c r="W26" s="178"/>
      <c r="X26" s="178"/>
      <c r="Y26" s="179" t="s">
        <v>865</v>
      </c>
    </row>
    <row r="27" spans="1:25" s="13" customFormat="1" ht="106.5" thickTop="1" thickBot="1" x14ac:dyDescent="0.3">
      <c r="A27" s="51" t="str">
        <f t="shared" si="0"/>
        <v>F04</v>
      </c>
      <c r="B27" s="116" t="str">
        <f>ΓΕΝΙΚΑ!$C$4</f>
        <v>OTE</v>
      </c>
      <c r="C27" s="32">
        <f>IF(R27="",IF(ΓΕΝΙΚΑ!$B$19="ΝΑΙ",14682,""),"")</f>
        <v>14682</v>
      </c>
      <c r="D27" s="153" t="str">
        <f>IF(ΓΕΝΙΚΑ!$B$19="ΝΑΙ","Π. ΚΡΗΤΗΣ","")</f>
        <v>Π. ΚΡΗΤΗΣ</v>
      </c>
      <c r="E27" s="47" t="s">
        <v>410</v>
      </c>
      <c r="F27" s="47">
        <v>95</v>
      </c>
      <c r="G27" s="58">
        <v>24</v>
      </c>
      <c r="H27" s="106">
        <f t="shared" si="1"/>
        <v>24</v>
      </c>
      <c r="I27" s="58"/>
      <c r="J27" s="106" t="str">
        <f t="shared" si="2"/>
        <v/>
      </c>
      <c r="K27" s="47">
        <f t="shared" si="3"/>
        <v>24</v>
      </c>
      <c r="L27" s="53"/>
      <c r="M27" s="53" t="str">
        <f t="shared" si="7"/>
        <v/>
      </c>
      <c r="N27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7" s="159" t="str">
        <f t="shared" si="6"/>
        <v>Μισή εργάσιμη ημέρα</v>
      </c>
      <c r="P27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7" s="135"/>
      <c r="R27" s="89" t="str">
        <f t="shared" si="5"/>
        <v/>
      </c>
      <c r="S27" s="92" t="str">
        <f>IF(AND(ΠΕΡΙΦΕΡΕΙΑ!B11="Καθόλου",OR(G13&lt;&gt;"",I13&lt;&gt;"",L13&lt;&gt;"")),Y13,IF(AND(K27="",ΠΕΡΙΦΕΡΕΙΑ!B11&lt;&gt;"Καθόλου"),T13,""))</f>
        <v/>
      </c>
      <c r="T27" s="178"/>
      <c r="U27" s="178"/>
      <c r="V27" s="178"/>
      <c r="W27" s="178"/>
      <c r="X27" s="178"/>
      <c r="Y27" s="179" t="s">
        <v>865</v>
      </c>
    </row>
    <row r="28" spans="1:25" s="13" customFormat="1" ht="106.5" thickTop="1" thickBot="1" x14ac:dyDescent="0.3">
      <c r="A28" s="51" t="str">
        <f t="shared" si="0"/>
        <v>F04</v>
      </c>
      <c r="B28" s="116" t="str">
        <f>ΓΕΝΙΚΑ!$C$4</f>
        <v>OTE</v>
      </c>
      <c r="C28" s="151">
        <f>IF(R28="",IF(ΓΕΝΙΚΑ!$B$19="ΝΑΙ",14684,""),"")</f>
        <v>14684</v>
      </c>
      <c r="D28" s="152" t="str">
        <f>IF(ΓΕΝΙΚΑ!$B$19="ΝΑΙ","Π. ΝΟΤΙΟΥ ΑΙΓΑΙΟΥ","")</f>
        <v>Π. ΝΟΤΙΟΥ ΑΙΓΑΙΟΥ</v>
      </c>
      <c r="E28" s="46" t="s">
        <v>411</v>
      </c>
      <c r="F28" s="47">
        <v>95</v>
      </c>
      <c r="G28" s="58">
        <v>27</v>
      </c>
      <c r="H28" s="106">
        <f t="shared" si="1"/>
        <v>27</v>
      </c>
      <c r="I28" s="58"/>
      <c r="J28" s="106" t="str">
        <f t="shared" si="2"/>
        <v/>
      </c>
      <c r="K28" s="47">
        <f t="shared" si="3"/>
        <v>27</v>
      </c>
      <c r="L28" s="53"/>
      <c r="M28" s="53" t="str">
        <f t="shared" si="7"/>
        <v/>
      </c>
      <c r="N28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8" s="159" t="str">
        <f t="shared" si="6"/>
        <v>Μισή εργάσιμη ημέρα</v>
      </c>
      <c r="P28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8" s="135"/>
      <c r="R28" s="89" t="str">
        <f t="shared" si="5"/>
        <v/>
      </c>
      <c r="S28" s="92" t="str">
        <f>IF(AND(ΠΕΡΙΦΕΡΕΙΑ!B12="Καθόλου",OR(G14&lt;&gt;"",I14&lt;&gt;"",L14&lt;&gt;"")),Y14,IF(AND(K28="",ΠΕΡΙΦΕΡΕΙΑ!B12&lt;&gt;"Καθόλου"),T14,""))</f>
        <v/>
      </c>
      <c r="T28" s="178"/>
      <c r="U28" s="178"/>
      <c r="V28" s="178"/>
      <c r="W28" s="178"/>
      <c r="X28" s="178"/>
      <c r="Y28" s="179" t="s">
        <v>865</v>
      </c>
    </row>
    <row r="29" spans="1:25" s="13" customFormat="1" ht="106.5" thickTop="1" thickBot="1" x14ac:dyDescent="0.3">
      <c r="A29" s="51" t="str">
        <f t="shared" si="0"/>
        <v>F04</v>
      </c>
      <c r="B29" s="116" t="str">
        <f>ΓΕΝΙΚΑ!$C$4</f>
        <v>OTE</v>
      </c>
      <c r="C29" s="32">
        <f>IF(R29="",IF(ΓΕΝΙΚΑ!$B$19="ΝΑΙ",14686,""),"")</f>
        <v>14686</v>
      </c>
      <c r="D29" s="153" t="str">
        <f>IF(ΓΕΝΙΚΑ!$B$19="ΝΑΙ","Π. ΠΕΛΟΠΟΝΝΗΣΟΥ","")</f>
        <v>Π. ΠΕΛΟΠΟΝΝΗΣΟΥ</v>
      </c>
      <c r="E29" s="47" t="s">
        <v>412</v>
      </c>
      <c r="F29" s="47">
        <v>95</v>
      </c>
      <c r="G29" s="58">
        <v>26</v>
      </c>
      <c r="H29" s="106">
        <f t="shared" si="1"/>
        <v>26</v>
      </c>
      <c r="I29" s="58"/>
      <c r="J29" s="106" t="str">
        <f t="shared" si="2"/>
        <v/>
      </c>
      <c r="K29" s="47">
        <f t="shared" si="3"/>
        <v>26</v>
      </c>
      <c r="L29" s="53"/>
      <c r="M29" s="53" t="str">
        <f t="shared" si="7"/>
        <v/>
      </c>
      <c r="N29" s="159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9" s="159" t="str">
        <f t="shared" si="6"/>
        <v>Μισή εργάσιμη ημέρα</v>
      </c>
      <c r="P29" s="160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9" s="135"/>
      <c r="R29" s="89" t="str">
        <f t="shared" si="5"/>
        <v/>
      </c>
      <c r="S29" s="92" t="str">
        <f>IF(AND(ΠΕΡΙΦΕΡΕΙΑ!B13="Καθόλου",OR(G15&lt;&gt;"",I15&lt;&gt;"",L15&lt;&gt;"")),Y15,IF(AND(K29="",ΠΕΡΙΦΕΡΕΙΑ!B13&lt;&gt;"Καθόλου"),T15,""))</f>
        <v/>
      </c>
      <c r="T29" s="178"/>
      <c r="U29" s="178"/>
      <c r="V29" s="178"/>
      <c r="W29" s="178"/>
      <c r="X29" s="178"/>
      <c r="Y29" s="179" t="s">
        <v>865</v>
      </c>
    </row>
    <row r="30" spans="1:25" s="13" customFormat="1" ht="106.5" thickTop="1" thickBot="1" x14ac:dyDescent="0.3">
      <c r="A30" s="52" t="str">
        <f t="shared" si="0"/>
        <v>F04</v>
      </c>
      <c r="B30" s="116" t="str">
        <f>ΓΕΝΙΚΑ!$C$4</f>
        <v>OTE</v>
      </c>
      <c r="C30" s="154">
        <f>IF(R30="",IF(ΓΕΝΙΚΑ!$B$19="ΝΑΙ",14688,""),"")</f>
        <v>14688</v>
      </c>
      <c r="D30" s="155" t="str">
        <f>IF(ΓΕΝΙΚΑ!$B$19="ΝΑΙ","Π. ΣΤΕΡΕΑΣ ΕΛΛΑΔΑΣ","")</f>
        <v>Π. ΣΤΕΡΕΑΣ ΕΛΛΑΔΑΣ</v>
      </c>
      <c r="E30" s="48" t="s">
        <v>413</v>
      </c>
      <c r="F30" s="49">
        <v>95</v>
      </c>
      <c r="G30" s="59">
        <v>20</v>
      </c>
      <c r="H30" s="109">
        <f t="shared" si="1"/>
        <v>20</v>
      </c>
      <c r="I30" s="59"/>
      <c r="J30" s="106" t="str">
        <f t="shared" si="2"/>
        <v/>
      </c>
      <c r="K30" s="49">
        <f t="shared" si="3"/>
        <v>20</v>
      </c>
      <c r="L30" s="54"/>
      <c r="M30" s="54" t="str">
        <f t="shared" si="7"/>
        <v/>
      </c>
      <c r="N30" s="161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30" s="161" t="str">
        <f t="shared" si="6"/>
        <v>Μισή εργάσιμη ημέρα</v>
      </c>
      <c r="P30" s="162" t="str">
        <f>P$3</f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30" s="135"/>
      <c r="R30" s="90" t="str">
        <f t="shared" si="5"/>
        <v/>
      </c>
      <c r="S30" s="92" t="str">
        <f>IF(AND(ΠΕΡΙΦΕΡΕΙΑ!B14="Καθόλου",OR(G16&lt;&gt;"",I16&lt;&gt;"",L16&lt;&gt;"")),Y16,IF(AND(K30="",ΠΕΡΙΦΕΡΕΙΑ!B14&lt;&gt;"Καθόλου"),T16,""))</f>
        <v/>
      </c>
      <c r="T30" s="178"/>
      <c r="U30" s="178"/>
      <c r="V30" s="178"/>
      <c r="W30" s="178"/>
      <c r="X30" s="178"/>
      <c r="Y30" s="179" t="s">
        <v>865</v>
      </c>
    </row>
  </sheetData>
  <sheetProtection algorithmName="SHA-512" hashValue="5Dd2SalGfTFklQzsoh5f9Z23dpJLA0gW0Dq8ubxFpmVCNA2D1TfjmxiSxmQ96fLRpeK2Tfb9ArA3cLZ3Qn3BGQ==" saltValue="kZbokScM47XZrlQo7rLVLQ==" spinCount="100000"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="70" zoomScaleNormal="70" workbookViewId="0">
      <selection activeCell="I3" sqref="I3"/>
    </sheetView>
  </sheetViews>
  <sheetFormatPr defaultColWidth="0" defaultRowHeight="15" zeroHeight="1" x14ac:dyDescent="0.25"/>
  <cols>
    <col min="1" max="1" width="28.140625" style="135" customWidth="1"/>
    <col min="2" max="2" width="22.42578125" style="136" hidden="1" customWidth="1"/>
    <col min="3" max="4" width="23" style="135" hidden="1" customWidth="1"/>
    <col min="5" max="5" width="23.28515625" style="135" customWidth="1"/>
    <col min="6" max="6" width="22" style="136" customWidth="1"/>
    <col min="7" max="7" width="28.28515625" style="135" customWidth="1"/>
    <col min="8" max="8" width="28.28515625" style="136" hidden="1" customWidth="1"/>
    <col min="9" max="9" width="28.28515625" style="135" customWidth="1"/>
    <col min="10" max="10" width="28.28515625" style="136" hidden="1" customWidth="1"/>
    <col min="11" max="11" width="53.5703125" style="135" customWidth="1"/>
    <col min="12" max="12" width="31.28515625" style="135" customWidth="1"/>
    <col min="13" max="13" width="7.140625" style="135" customWidth="1"/>
    <col min="14" max="14" width="16.140625" style="135" customWidth="1"/>
    <col min="15" max="15" width="51.28515625" style="135" customWidth="1"/>
    <col min="16" max="16384" width="9.140625" style="135" hidden="1"/>
  </cols>
  <sheetData>
    <row r="1" spans="1:15" ht="15.75" hidden="1" thickBot="1" x14ac:dyDescent="0.3">
      <c r="A1" t="s">
        <v>478</v>
      </c>
      <c r="B1" s="107" t="s">
        <v>479</v>
      </c>
      <c r="C1" s="2" t="s">
        <v>538</v>
      </c>
      <c r="D1" s="2" t="s">
        <v>539</v>
      </c>
      <c r="E1" s="2" t="s">
        <v>480</v>
      </c>
      <c r="F1" s="107" t="s">
        <v>497</v>
      </c>
      <c r="G1" t="s">
        <v>482</v>
      </c>
      <c r="H1" s="107" t="s">
        <v>498</v>
      </c>
      <c r="I1" t="s">
        <v>482</v>
      </c>
      <c r="J1" s="107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08" t="s">
        <v>27</v>
      </c>
      <c r="C2" s="4"/>
      <c r="D2" s="4"/>
      <c r="E2" s="4" t="s">
        <v>473</v>
      </c>
      <c r="F2" s="108" t="s">
        <v>516</v>
      </c>
      <c r="G2" s="4" t="s">
        <v>518</v>
      </c>
      <c r="H2" s="108" t="s">
        <v>518</v>
      </c>
      <c r="I2" s="4" t="s">
        <v>517</v>
      </c>
      <c r="J2" s="108" t="s">
        <v>517</v>
      </c>
      <c r="K2" s="4" t="s">
        <v>455</v>
      </c>
      <c r="L2" s="73" t="s">
        <v>420</v>
      </c>
      <c r="N2" s="85" t="s">
        <v>448</v>
      </c>
      <c r="O2" s="86" t="s">
        <v>525</v>
      </c>
    </row>
    <row r="3" spans="1:15" ht="181.5" thickTop="1" thickBot="1" x14ac:dyDescent="0.3">
      <c r="A3" s="25" t="s">
        <v>474</v>
      </c>
      <c r="B3" s="111" t="str">
        <f>ΓΕΝΙΚΑ!$C$4</f>
        <v>OTE</v>
      </c>
      <c r="C3" s="34">
        <f>IF(N3="",IF(ΓΕΝΙΚΑ!$B$20="ΝΑΙ",15300,""),"")</f>
        <v>15300</v>
      </c>
      <c r="D3" s="150" t="str">
        <f>IF(ΓΕΝΙΚΑ!$B$20="ΝΑΙ","ΠΑΝΕΛΛΑΔΙΚΑ","")</f>
        <v>ΠΑΝΕΛΛΑΔΙΚΑ</v>
      </c>
      <c r="E3" s="26" t="s">
        <v>486</v>
      </c>
      <c r="F3" s="106">
        <f>IF(AND(ISNUMBER(G3),ISNUMBER(I3),I3&lt;&gt;0),ROUND(G3/I3,2),"")</f>
        <v>0.02</v>
      </c>
      <c r="G3" s="204">
        <v>43594</v>
      </c>
      <c r="H3" s="163">
        <f>IF(ISNUMBER(G3),ROUND(G3,0),"")</f>
        <v>43594</v>
      </c>
      <c r="I3" s="205">
        <v>2696381.2265193402</v>
      </c>
      <c r="J3" s="163">
        <f>IF(ISNUMBER(I3),ROUND(I3,0),"")</f>
        <v>2696381</v>
      </c>
      <c r="K3" s="164" t="s">
        <v>888</v>
      </c>
      <c r="L3" s="165"/>
      <c r="N3" s="89" t="str">
        <f>IF(O3="","","ΣΦΑΛΜΑ")</f>
        <v/>
      </c>
      <c r="O3" s="133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181.5" thickTop="1" thickBot="1" x14ac:dyDescent="0.3">
      <c r="A4" s="27" t="str">
        <f t="shared" ref="A4:A16" si="0">A$3</f>
        <v>F05</v>
      </c>
      <c r="B4" s="111" t="str">
        <f>ΓΕΝΙΚΑ!$C$4</f>
        <v>OTE</v>
      </c>
      <c r="C4" s="151">
        <f>IF(N4="",IF(ΓΕΝΙΚΑ!$B$20="ΝΑΙ",14664,""),"")</f>
        <v>14664</v>
      </c>
      <c r="D4" s="152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06">
        <f t="shared" ref="F4:F16" si="1">IF(AND(ISNUMBER(G4),ISNUMBER(I4),I4&lt;&gt;0),ROUND(G4/I4,2),"")</f>
        <v>0.01</v>
      </c>
      <c r="G4" s="204">
        <v>1436</v>
      </c>
      <c r="H4" s="163">
        <f t="shared" ref="H4:H16" si="2">IF(ISNUMBER(G4),ROUND(G4,0),"")</f>
        <v>1436</v>
      </c>
      <c r="I4" s="205">
        <v>122664.49171270699</v>
      </c>
      <c r="J4" s="163">
        <f t="shared" ref="J4:J16" si="3">IF(ISNUMBER(I4),ROUND(I4,0),"")</f>
        <v>122664</v>
      </c>
      <c r="K4" s="166" t="str">
        <f>K$3</f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4" s="167">
        <f>L$3</f>
        <v>0</v>
      </c>
      <c r="N4" s="89" t="str">
        <f t="shared" ref="N4:N16" si="4">IF(O4="","","ΣΦΑΛΜΑ")</f>
        <v/>
      </c>
      <c r="O4" s="133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181.5" thickTop="1" thickBot="1" x14ac:dyDescent="0.3">
      <c r="A5" s="27" t="str">
        <f t="shared" si="0"/>
        <v>F05</v>
      </c>
      <c r="B5" s="111" t="str">
        <f>ΓΕΝΙΚΑ!$C$4</f>
        <v>OTE</v>
      </c>
      <c r="C5" s="32">
        <f>IF(N5="",IF(ΓΕΝΙΚΑ!$B$20="ΝΑΙ",14666,""),"")</f>
        <v>14666</v>
      </c>
      <c r="D5" s="153" t="str">
        <f>IF(ΓΕΝΙΚΑ!$B$20="ΝΑΙ","Π. ΑΤΤΙΚΗΣ","")</f>
        <v>Π. ΑΤΤΙΚΗΣ</v>
      </c>
      <c r="E5" s="8" t="s">
        <v>39</v>
      </c>
      <c r="F5" s="106">
        <f t="shared" si="1"/>
        <v>0.02</v>
      </c>
      <c r="G5" s="204">
        <v>15630</v>
      </c>
      <c r="H5" s="163">
        <f t="shared" si="2"/>
        <v>15630</v>
      </c>
      <c r="I5" s="205">
        <v>951140.34254143597</v>
      </c>
      <c r="J5" s="163">
        <f t="shared" si="3"/>
        <v>951140</v>
      </c>
      <c r="K5" s="166" t="str">
        <f t="shared" ref="K5:L16" si="5">K$3</f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5" s="167">
        <f t="shared" si="5"/>
        <v>0</v>
      </c>
      <c r="N5" s="89" t="str">
        <f t="shared" si="4"/>
        <v/>
      </c>
      <c r="O5" s="133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181.5" thickTop="1" thickBot="1" x14ac:dyDescent="0.3">
      <c r="A6" s="27" t="str">
        <f t="shared" si="0"/>
        <v>F05</v>
      </c>
      <c r="B6" s="111" t="str">
        <f>ΓΕΝΙΚΑ!$C$4</f>
        <v>OTE</v>
      </c>
      <c r="C6" s="151">
        <f>IF(N6="",IF(ΓΕΝΙΚΑ!$B$20="ΝΑΙ",14668,""),"")</f>
        <v>14668</v>
      </c>
      <c r="D6" s="152" t="str">
        <f>IF(ΓΕΝΙΚΑ!$B$20="ΝΑΙ","Π. ΒΟΡΕΙΟΥ ΑΙΓΑΙΟΥ","")</f>
        <v>Π. ΒΟΡΕΙΟΥ ΑΙΓΑΙΟΥ</v>
      </c>
      <c r="E6" s="8" t="s">
        <v>403</v>
      </c>
      <c r="F6" s="106">
        <f t="shared" si="1"/>
        <v>0.02</v>
      </c>
      <c r="G6" s="204">
        <v>1493</v>
      </c>
      <c r="H6" s="163">
        <f t="shared" si="2"/>
        <v>1493</v>
      </c>
      <c r="I6" s="205">
        <v>68117</v>
      </c>
      <c r="J6" s="163">
        <f t="shared" si="3"/>
        <v>68117</v>
      </c>
      <c r="K6" s="166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6" s="167">
        <f t="shared" si="5"/>
        <v>0</v>
      </c>
      <c r="N6" s="89" t="str">
        <f t="shared" si="4"/>
        <v/>
      </c>
      <c r="O6" s="133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181.5" thickTop="1" thickBot="1" x14ac:dyDescent="0.3">
      <c r="A7" s="27" t="str">
        <f t="shared" si="0"/>
        <v>F05</v>
      </c>
      <c r="B7" s="111" t="str">
        <f>ΓΕΝΙΚΑ!$C$4</f>
        <v>OTE</v>
      </c>
      <c r="C7" s="32">
        <f>IF(N7="",IF(ΓΕΝΙΚΑ!$B$20="ΝΑΙ",14670,""),"")</f>
        <v>14670</v>
      </c>
      <c r="D7" s="153" t="str">
        <f>IF(ΓΕΝΙΚΑ!$B$20="ΝΑΙ","Π. ΔΥΤΙΚΗΣ ΕΛΛΑΔΑΣ","")</f>
        <v>Π. ΔΥΤΙΚΗΣ ΕΛΛΑΔΑΣ</v>
      </c>
      <c r="E7" s="8" t="s">
        <v>404</v>
      </c>
      <c r="F7" s="106">
        <f t="shared" si="1"/>
        <v>0.02</v>
      </c>
      <c r="G7" s="204">
        <v>2455</v>
      </c>
      <c r="H7" s="163">
        <f t="shared" si="2"/>
        <v>2455</v>
      </c>
      <c r="I7" s="205">
        <v>149256.43093922699</v>
      </c>
      <c r="J7" s="163">
        <f t="shared" si="3"/>
        <v>149256</v>
      </c>
      <c r="K7" s="166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7" s="167">
        <f t="shared" si="5"/>
        <v>0</v>
      </c>
      <c r="N7" s="89" t="str">
        <f t="shared" si="4"/>
        <v/>
      </c>
      <c r="O7" s="133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181.5" thickTop="1" thickBot="1" x14ac:dyDescent="0.3">
      <c r="A8" s="27" t="str">
        <f t="shared" si="0"/>
        <v>F05</v>
      </c>
      <c r="B8" s="111" t="str">
        <f>ΓΕΝΙΚΑ!$C$4</f>
        <v>OTE</v>
      </c>
      <c r="C8" s="151">
        <f>IF(N8="",IF(ΓΕΝΙΚΑ!$B$20="ΝΑΙ",14672,""),"")</f>
        <v>14672</v>
      </c>
      <c r="D8" s="152" t="str">
        <f>IF(ΓΕΝΙΚΑ!$B$20="ΝΑΙ","Π. ΔΥΤΙΚΗΣ ΜΑΚΕΔΟΝΙΑΣ","")</f>
        <v>Π. ΔΥΤΙΚΗΣ ΜΑΚΕΔΟΝΙΑΣ</v>
      </c>
      <c r="E8" s="8" t="s">
        <v>405</v>
      </c>
      <c r="F8" s="106">
        <f t="shared" si="1"/>
        <v>0.02</v>
      </c>
      <c r="G8" s="204">
        <v>943</v>
      </c>
      <c r="H8" s="163">
        <f t="shared" si="2"/>
        <v>943</v>
      </c>
      <c r="I8" s="205">
        <v>57060.640883977903</v>
      </c>
      <c r="J8" s="163">
        <f t="shared" si="3"/>
        <v>57061</v>
      </c>
      <c r="K8" s="166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8" s="167">
        <f t="shared" si="5"/>
        <v>0</v>
      </c>
      <c r="N8" s="89" t="str">
        <f t="shared" si="4"/>
        <v/>
      </c>
      <c r="O8" s="133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181.5" thickTop="1" thickBot="1" x14ac:dyDescent="0.3">
      <c r="A9" s="27" t="str">
        <f t="shared" si="0"/>
        <v>F05</v>
      </c>
      <c r="B9" s="111" t="str">
        <f>ΓΕΝΙΚΑ!$C$4</f>
        <v>OTE</v>
      </c>
      <c r="C9" s="32">
        <f>IF(N9="",IF(ΓΕΝΙΚΑ!$B$20="ΝΑΙ",14674,""),"")</f>
        <v>14674</v>
      </c>
      <c r="D9" s="153" t="str">
        <f>IF(ΓΕΝΙΚΑ!$B$20="ΝΑΙ","Π. ΗΠΕΙΡΟΥ","")</f>
        <v>Π. ΗΠΕΙΡΟΥ</v>
      </c>
      <c r="E9" s="8" t="s">
        <v>406</v>
      </c>
      <c r="F9" s="106">
        <f t="shared" si="1"/>
        <v>0.02</v>
      </c>
      <c r="G9" s="204">
        <v>1493</v>
      </c>
      <c r="H9" s="163">
        <f t="shared" si="2"/>
        <v>1493</v>
      </c>
      <c r="I9" s="205">
        <v>81804.795580110498</v>
      </c>
      <c r="J9" s="163">
        <f t="shared" si="3"/>
        <v>81805</v>
      </c>
      <c r="K9" s="166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9" s="167">
        <f t="shared" si="5"/>
        <v>0</v>
      </c>
      <c r="N9" s="89" t="str">
        <f t="shared" si="4"/>
        <v/>
      </c>
      <c r="O9" s="133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181.5" thickTop="1" thickBot="1" x14ac:dyDescent="0.3">
      <c r="A10" s="27" t="str">
        <f t="shared" si="0"/>
        <v>F05</v>
      </c>
      <c r="B10" s="111" t="str">
        <f>ΓΕΝΙΚΑ!$C$4</f>
        <v>OTE</v>
      </c>
      <c r="C10" s="151">
        <f>IF(N10="",IF(ΓΕΝΙΚΑ!$B$20="ΝΑΙ",14676,""),"")</f>
        <v>14676</v>
      </c>
      <c r="D10" s="152" t="str">
        <f>IF(ΓΕΝΙΚΑ!$B$20="ΝΑΙ","Π. ΘΕΣΣΑΛΙΑΣ","")</f>
        <v>Π. ΘΕΣΣΑΛΙΑΣ</v>
      </c>
      <c r="E10" s="8" t="s">
        <v>407</v>
      </c>
      <c r="F10" s="106">
        <f t="shared" si="1"/>
        <v>0.01</v>
      </c>
      <c r="G10" s="204">
        <v>2089</v>
      </c>
      <c r="H10" s="163">
        <f t="shared" si="2"/>
        <v>2089</v>
      </c>
      <c r="I10" s="205">
        <v>160710.69060773501</v>
      </c>
      <c r="J10" s="163">
        <f t="shared" si="3"/>
        <v>160711</v>
      </c>
      <c r="K10" s="166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10" s="167">
        <f t="shared" si="5"/>
        <v>0</v>
      </c>
      <c r="N10" s="89" t="str">
        <f t="shared" si="4"/>
        <v/>
      </c>
      <c r="O10" s="133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181.5" thickTop="1" thickBot="1" x14ac:dyDescent="0.3">
      <c r="A11" s="27" t="str">
        <f t="shared" si="0"/>
        <v>F05</v>
      </c>
      <c r="B11" s="111" t="str">
        <f>ΓΕΝΙΚΑ!$C$4</f>
        <v>OTE</v>
      </c>
      <c r="C11" s="32">
        <f>IF(N11="",IF(ΓΕΝΙΚΑ!$B$20="ΝΑΙ",14678,""),"")</f>
        <v>14678</v>
      </c>
      <c r="D11" s="153" t="str">
        <f>IF(ΓΕΝΙΚΑ!$B$20="ΝΑΙ","Π. ΙΟΝΙΩΝ ΝΗΣΩΝ","")</f>
        <v>Π. ΙΟΝΙΩΝ ΝΗΣΩΝ</v>
      </c>
      <c r="E11" s="8" t="s">
        <v>408</v>
      </c>
      <c r="F11" s="106">
        <f t="shared" si="1"/>
        <v>0.02</v>
      </c>
      <c r="G11" s="204">
        <v>1424</v>
      </c>
      <c r="H11" s="163">
        <f t="shared" si="2"/>
        <v>1424</v>
      </c>
      <c r="I11" s="205">
        <v>89198.629834254098</v>
      </c>
      <c r="J11" s="163">
        <f t="shared" si="3"/>
        <v>89199</v>
      </c>
      <c r="K11" s="166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11" s="167">
        <f t="shared" si="5"/>
        <v>0</v>
      </c>
      <c r="N11" s="89" t="str">
        <f t="shared" si="4"/>
        <v/>
      </c>
      <c r="O11" s="133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181.5" thickTop="1" thickBot="1" x14ac:dyDescent="0.3">
      <c r="A12" s="27" t="str">
        <f t="shared" si="0"/>
        <v>F05</v>
      </c>
      <c r="B12" s="111" t="str">
        <f>ΓΕΝΙΚΑ!$C$4</f>
        <v>OTE</v>
      </c>
      <c r="C12" s="151">
        <f>IF(N12="",IF(ΓΕΝΙΚΑ!$B$20="ΝΑΙ",14680,""),"")</f>
        <v>14680</v>
      </c>
      <c r="D12" s="152" t="str">
        <f>IF(ΓΕΝΙΚΑ!$B$20="ΝΑΙ","Π. ΚΕΝΤΡΙΚΗΣ ΜΑΚΕΔΟΝΙΑΣ","")</f>
        <v>Π. ΚΕΝΤΡΙΚΗΣ ΜΑΚΕΔΟΝΙΑΣ</v>
      </c>
      <c r="E12" s="8" t="s">
        <v>409</v>
      </c>
      <c r="F12" s="106">
        <f t="shared" si="1"/>
        <v>0.01</v>
      </c>
      <c r="G12" s="204">
        <v>4669</v>
      </c>
      <c r="H12" s="163">
        <f t="shared" si="2"/>
        <v>4669</v>
      </c>
      <c r="I12" s="205">
        <v>398180.806629834</v>
      </c>
      <c r="J12" s="163">
        <f t="shared" si="3"/>
        <v>398181</v>
      </c>
      <c r="K12" s="166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12" s="167">
        <f t="shared" si="5"/>
        <v>0</v>
      </c>
      <c r="N12" s="89" t="str">
        <f t="shared" si="4"/>
        <v/>
      </c>
      <c r="O12" s="133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181.5" thickTop="1" thickBot="1" x14ac:dyDescent="0.3">
      <c r="A13" s="27" t="str">
        <f t="shared" si="0"/>
        <v>F05</v>
      </c>
      <c r="B13" s="111" t="str">
        <f>ΓΕΝΙΚΑ!$C$4</f>
        <v>OTE</v>
      </c>
      <c r="C13" s="32">
        <f>IF(N13="",IF(ΓΕΝΙΚΑ!$B$20="ΝΑΙ",14682,""),"")</f>
        <v>14682</v>
      </c>
      <c r="D13" s="153" t="str">
        <f>IF(ΓΕΝΙΚΑ!$B$20="ΝΑΙ","Π. ΚΡΗΤΗΣ","")</f>
        <v>Π. ΚΡΗΤΗΣ</v>
      </c>
      <c r="E13" s="8" t="s">
        <v>410</v>
      </c>
      <c r="F13" s="106">
        <f t="shared" si="1"/>
        <v>0.02</v>
      </c>
      <c r="G13" s="204">
        <v>3616</v>
      </c>
      <c r="H13" s="163">
        <f t="shared" si="2"/>
        <v>3616</v>
      </c>
      <c r="I13" s="205">
        <v>168679.96132596699</v>
      </c>
      <c r="J13" s="163">
        <f t="shared" si="3"/>
        <v>168680</v>
      </c>
      <c r="K13" s="166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13" s="167">
        <f t="shared" si="5"/>
        <v>0</v>
      </c>
      <c r="N13" s="89" t="str">
        <f t="shared" si="4"/>
        <v/>
      </c>
      <c r="O13" s="133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181.5" thickTop="1" thickBot="1" x14ac:dyDescent="0.3">
      <c r="A14" s="27" t="str">
        <f t="shared" si="0"/>
        <v>F05</v>
      </c>
      <c r="B14" s="111" t="str">
        <f>ΓΕΝΙΚΑ!$C$4</f>
        <v>OTE</v>
      </c>
      <c r="C14" s="151">
        <f>IF(N14="",IF(ΓΕΝΙΚΑ!$B$20="ΝΑΙ",14684,""),"")</f>
        <v>14684</v>
      </c>
      <c r="D14" s="152" t="str">
        <f>IF(ΓΕΝΙΚΑ!$B$20="ΝΑΙ","Π. ΝΟΤΙΟΥ ΑΙΓΑΙΟΥ","")</f>
        <v>Π. ΝΟΤΙΟΥ ΑΙΓΑΙΟΥ</v>
      </c>
      <c r="E14" s="8" t="s">
        <v>411</v>
      </c>
      <c r="F14" s="106">
        <f t="shared" si="1"/>
        <v>0.01</v>
      </c>
      <c r="G14" s="204">
        <v>1833</v>
      </c>
      <c r="H14" s="163">
        <f t="shared" si="2"/>
        <v>1833</v>
      </c>
      <c r="I14" s="205">
        <v>135351.19889502801</v>
      </c>
      <c r="J14" s="163">
        <f t="shared" si="3"/>
        <v>135351</v>
      </c>
      <c r="K14" s="166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14" s="167">
        <f t="shared" si="5"/>
        <v>0</v>
      </c>
      <c r="N14" s="89" t="str">
        <f t="shared" si="4"/>
        <v/>
      </c>
      <c r="O14" s="133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181.5" thickTop="1" thickBot="1" x14ac:dyDescent="0.3">
      <c r="A15" s="27" t="str">
        <f t="shared" si="0"/>
        <v>F05</v>
      </c>
      <c r="B15" s="111" t="str">
        <f>ΓΕΝΙΚΑ!$C$4</f>
        <v>OTE</v>
      </c>
      <c r="C15" s="32">
        <f>IF(N15="",IF(ΓΕΝΙΚΑ!$B$20="ΝΑΙ",14686,""),"")</f>
        <v>14686</v>
      </c>
      <c r="D15" s="153" t="str">
        <f>IF(ΓΕΝΙΚΑ!$B$20="ΝΑΙ","Π. ΠΕΛΟΠΟΝΝΗΣΟΥ","")</f>
        <v>Π. ΠΕΛΟΠΟΝΝΗΣΟΥ</v>
      </c>
      <c r="E15" s="8" t="s">
        <v>412</v>
      </c>
      <c r="F15" s="106">
        <f t="shared" si="1"/>
        <v>0.02</v>
      </c>
      <c r="G15" s="204">
        <v>3183</v>
      </c>
      <c r="H15" s="163">
        <f t="shared" si="2"/>
        <v>3183</v>
      </c>
      <c r="I15" s="205">
        <v>170987.839779006</v>
      </c>
      <c r="J15" s="163">
        <f t="shared" si="3"/>
        <v>170988</v>
      </c>
      <c r="K15" s="166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15" s="167">
        <f t="shared" si="5"/>
        <v>0</v>
      </c>
      <c r="N15" s="89" t="str">
        <f t="shared" si="4"/>
        <v/>
      </c>
      <c r="O15" s="133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181.5" thickTop="1" thickBot="1" x14ac:dyDescent="0.3">
      <c r="A16" s="28" t="str">
        <f t="shared" si="0"/>
        <v>F05</v>
      </c>
      <c r="B16" s="111" t="str">
        <f>ΓΕΝΙΚΑ!$C$4</f>
        <v>OTE</v>
      </c>
      <c r="C16" s="154">
        <f>IF(N16="",IF(ΓΕΝΙΚΑ!$B$20="ΝΑΙ",14688,""),"")</f>
        <v>14688</v>
      </c>
      <c r="D16" s="155" t="str">
        <f>IF(ΓΕΝΙΚΑ!$B$20="ΝΑΙ","Π. ΣΤΕΡΕΑΣ ΕΛΛΑΔΑΣ","")</f>
        <v>Π. ΣΤΕΡΕΑΣ ΕΛΛΑΔΑΣ</v>
      </c>
      <c r="E16" s="7" t="s">
        <v>413</v>
      </c>
      <c r="F16" s="109">
        <f t="shared" si="1"/>
        <v>0.02</v>
      </c>
      <c r="G16" s="204">
        <v>3330</v>
      </c>
      <c r="H16" s="163">
        <f t="shared" si="2"/>
        <v>3330</v>
      </c>
      <c r="I16" s="205">
        <v>143228.39779005499</v>
      </c>
      <c r="J16" s="163">
        <f t="shared" si="3"/>
        <v>143228</v>
      </c>
      <c r="K16" s="168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L16" s="169">
        <f t="shared" si="5"/>
        <v>0</v>
      </c>
      <c r="N16" s="90" t="str">
        <f t="shared" si="4"/>
        <v/>
      </c>
      <c r="O16" s="170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wM+bNjCnPdY0m7dnhjbiL7DbZb8mp5LCOhDOdBK76Sjy4d60wvS+PL7MM48w15rbv294Huv5xmM/qELXKd9dzw==" saltValue="eXz4VmgzX8mATx0Ed0oDZQ==" spinCount="100000"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opLeftCell="A2" zoomScale="60" zoomScaleNormal="60" workbookViewId="0">
      <selection activeCell="N3" sqref="N3"/>
    </sheetView>
  </sheetViews>
  <sheetFormatPr defaultColWidth="0" defaultRowHeight="15" zeroHeight="1" x14ac:dyDescent="0.25"/>
  <cols>
    <col min="1" max="1" width="25.42578125" style="129" customWidth="1"/>
    <col min="2" max="4" width="23" style="129" hidden="1" customWidth="1"/>
    <col min="5" max="5" width="22.28515625" style="129" customWidth="1"/>
    <col min="6" max="6" width="27.28515625" style="129" customWidth="1"/>
    <col min="7" max="7" width="26.140625" style="129" customWidth="1"/>
    <col min="8" max="8" width="28.28515625" style="129" hidden="1" customWidth="1"/>
    <col min="9" max="9" width="26.140625" style="129" customWidth="1"/>
    <col min="10" max="10" width="28.28515625" style="129" hidden="1" customWidth="1"/>
    <col min="11" max="12" width="28.28515625" style="129" customWidth="1"/>
    <col min="13" max="13" width="28.28515625" style="129" hidden="1" customWidth="1"/>
    <col min="14" max="14" width="45.85546875" style="129" customWidth="1"/>
    <col min="15" max="15" width="26.28515625" style="129" customWidth="1"/>
    <col min="16" max="16" width="31.28515625" style="129" customWidth="1"/>
    <col min="17" max="17" width="7.140625" style="129" customWidth="1"/>
    <col min="18" max="18" width="16.140625" style="129" customWidth="1"/>
    <col min="19" max="19" width="64.28515625" style="129" customWidth="1"/>
    <col min="20" max="24" width="9.140625" style="144" hidden="1" customWidth="1"/>
    <col min="25" max="16384" width="9.140625" style="129" hidden="1"/>
  </cols>
  <sheetData>
    <row r="1" spans="1:37" ht="15.75" hidden="1" thickBot="1" x14ac:dyDescent="0.3">
      <c r="A1" t="s">
        <v>478</v>
      </c>
      <c r="B1" t="s">
        <v>479</v>
      </c>
      <c r="C1" s="149" t="s">
        <v>538</v>
      </c>
      <c r="D1" s="149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35.75" thickBot="1" x14ac:dyDescent="0.3">
      <c r="A2" s="3" t="s">
        <v>421</v>
      </c>
      <c r="B2" s="172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2" t="s">
        <v>454</v>
      </c>
      <c r="P2" s="73" t="s">
        <v>420</v>
      </c>
      <c r="R2" s="41" t="s">
        <v>448</v>
      </c>
      <c r="S2" s="86" t="s">
        <v>525</v>
      </c>
      <c r="T2" s="180"/>
      <c r="U2" s="180"/>
      <c r="V2" s="180" t="s">
        <v>867</v>
      </c>
      <c r="W2" s="180" t="s">
        <v>868</v>
      </c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</row>
    <row r="3" spans="1:37" ht="224.45" customHeight="1" thickTop="1" x14ac:dyDescent="0.25">
      <c r="A3" s="25" t="s">
        <v>476</v>
      </c>
      <c r="B3" s="171" t="str">
        <f>ΓΕΝΙΚΑ!$C$4</f>
        <v>OTE</v>
      </c>
      <c r="C3" s="34">
        <f>IF(R3="",IF(ΓΕΝΙΚΑ!$B$21="ΝΑΙ",15300,""),"")</f>
        <v>15300</v>
      </c>
      <c r="D3" s="150" t="str">
        <f>IF(ΓΕΝΙΚΑ!$B$21="ΝΑΙ","ΠΑΝΕΛΛΑΔΙΚΑ","")</f>
        <v>ΠΑΝΕΛΛΑΔΙΚΑ</v>
      </c>
      <c r="E3" s="26" t="s">
        <v>486</v>
      </c>
      <c r="F3" s="6">
        <v>50</v>
      </c>
      <c r="G3" s="55">
        <v>50</v>
      </c>
      <c r="H3" s="106">
        <f>IF(ISNUMBER(G3),ROUND(G3,2),"")</f>
        <v>50</v>
      </c>
      <c r="I3" s="55"/>
      <c r="J3" s="71" t="str">
        <f>IF(ISNUMBER(I3),ROUND(I3,2),"")</f>
        <v/>
      </c>
      <c r="K3" s="31">
        <f>IF(AND(ISNUMBER(G3),ISNUMBER(I3)),ROUND(G3+I3,0),IF(ISNUMBER(G3),ROUND(G3,0),IF(ISNUMBER(I3),ROUND(I3,0),"")))</f>
        <v>50</v>
      </c>
      <c r="L3" s="200">
        <v>27</v>
      </c>
      <c r="M3" s="199">
        <f>IF(ISNUMBER(L3),ROUND(L3,0),"")</f>
        <v>27</v>
      </c>
      <c r="N3" s="164" t="s">
        <v>889</v>
      </c>
      <c r="O3" s="173" t="s">
        <v>878</v>
      </c>
      <c r="P3" s="165"/>
      <c r="R3" s="40" t="str">
        <f>IF(S3="","","ΣΦΑΛΜΑ")</f>
        <v/>
      </c>
      <c r="S3" s="133" t="str">
        <f>CONCATENATE(IF(K3="",T3,""),IF(NOT(ISNUMBER(G3)),"",IF(G3&gt;G17,V3,"")),IF(NOT(ISNUMBER(I3)),"",IF(I3&gt;I17,W3,"")),IF(K3&gt;K17,U3,""),IF(L3="","",IF(ISNUMBER(L3),IF(L3&gt;L17,X3,""),Y3)))</f>
        <v/>
      </c>
      <c r="T3" s="180" t="s">
        <v>536</v>
      </c>
      <c r="U3" s="180" t="s">
        <v>866</v>
      </c>
      <c r="V3" s="180"/>
      <c r="W3" s="180"/>
      <c r="X3" s="180" t="s">
        <v>869</v>
      </c>
      <c r="Y3" s="180" t="s">
        <v>537</v>
      </c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</row>
    <row r="4" spans="1:37" ht="210" x14ac:dyDescent="0.25">
      <c r="A4" s="27" t="str">
        <f t="shared" ref="A4:A30" si="0">A$3</f>
        <v>F06</v>
      </c>
      <c r="B4" s="171" t="str">
        <f>ΓΕΝΙΚΑ!$C$4</f>
        <v>OTE</v>
      </c>
      <c r="C4" s="151">
        <f>IF(R4="",IF(ΓΕΝΙΚΑ!$B$21="ΝΑΙ",14664,""),"")</f>
        <v>14664</v>
      </c>
      <c r="D4" s="152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58">
        <v>27</v>
      </c>
      <c r="H4" s="106">
        <f t="shared" ref="H4:H30" si="1">IF(ISNUMBER(G4),ROUND(G4,2),"")</f>
        <v>27</v>
      </c>
      <c r="I4" s="58"/>
      <c r="J4" s="71" t="str">
        <f t="shared" ref="J4:J30" si="2">IF(ISNUMBER(I4),ROUND(I4,2),"")</f>
        <v/>
      </c>
      <c r="K4" s="31">
        <f t="shared" ref="K4:K30" si="3">IF(AND(ISNUMBER(G4),ISNUMBER(I4)),ROUND(G4+I4,0),IF(ISNUMBER(G4),ROUND(G4,0),IF(ISNUMBER(I4),ROUND(I4,0),"")))</f>
        <v>27</v>
      </c>
      <c r="L4" s="201">
        <v>24</v>
      </c>
      <c r="M4" s="199">
        <f t="shared" ref="M4:M30" si="4">IF(ISNUMBER(L4),ROUND(L4,0),"")</f>
        <v>24</v>
      </c>
      <c r="N4" s="166" t="str">
        <f>N$3</f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4" s="166" t="str">
        <f>O$3</f>
        <v>Μισή εργάσιμη ημέρα</v>
      </c>
      <c r="P4" s="167">
        <f>P$3</f>
        <v>0</v>
      </c>
      <c r="R4" s="40" t="str">
        <f t="shared" ref="R4:R30" si="5">IF(S4="","","ΣΦΑΛΜΑ")</f>
        <v/>
      </c>
      <c r="S4" s="145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80" t="s">
        <v>536</v>
      </c>
      <c r="U4" s="180" t="s">
        <v>866</v>
      </c>
      <c r="V4" s="180"/>
      <c r="W4" s="180"/>
      <c r="X4" s="180" t="s">
        <v>869</v>
      </c>
      <c r="Y4" s="180" t="s">
        <v>537</v>
      </c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</row>
    <row r="5" spans="1:37" ht="210" x14ac:dyDescent="0.25">
      <c r="A5" s="27" t="str">
        <f t="shared" si="0"/>
        <v>F06</v>
      </c>
      <c r="B5" s="171" t="str">
        <f>ΓΕΝΙΚΑ!$C$4</f>
        <v>OTE</v>
      </c>
      <c r="C5" s="32">
        <f>IF(R5="",IF(ΓΕΝΙΚΑ!$B$21="ΝΑΙ",14666,""),"")</f>
        <v>14666</v>
      </c>
      <c r="D5" s="153" t="str">
        <f>IF(ΓΕΝΙΚΑ!$B$21="ΝΑΙ","Π. ΑΤΤΙΚΗΣ","")</f>
        <v>Π. ΑΤΤΙΚΗΣ</v>
      </c>
      <c r="E5" s="8" t="s">
        <v>39</v>
      </c>
      <c r="F5" s="8">
        <v>50</v>
      </c>
      <c r="G5" s="58">
        <v>63</v>
      </c>
      <c r="H5" s="106">
        <f t="shared" si="1"/>
        <v>63</v>
      </c>
      <c r="I5" s="58"/>
      <c r="J5" s="71" t="str">
        <f t="shared" si="2"/>
        <v/>
      </c>
      <c r="K5" s="31">
        <f t="shared" si="3"/>
        <v>63</v>
      </c>
      <c r="L5" s="201">
        <v>29</v>
      </c>
      <c r="M5" s="199">
        <f t="shared" si="4"/>
        <v>29</v>
      </c>
      <c r="N5" s="166" t="str">
        <f t="shared" ref="N5:P30" si="6">N$3</f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5" s="166" t="str">
        <f t="shared" si="6"/>
        <v>Μισή εργάσιμη ημέρα</v>
      </c>
      <c r="P5" s="167">
        <f t="shared" si="6"/>
        <v>0</v>
      </c>
      <c r="R5" s="40" t="str">
        <f t="shared" si="5"/>
        <v/>
      </c>
      <c r="S5" s="146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80" t="s">
        <v>536</v>
      </c>
      <c r="U5" s="180" t="s">
        <v>866</v>
      </c>
      <c r="V5" s="180"/>
      <c r="W5" s="180"/>
      <c r="X5" s="180" t="s">
        <v>869</v>
      </c>
      <c r="Y5" s="180" t="s">
        <v>537</v>
      </c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</row>
    <row r="6" spans="1:37" ht="210" x14ac:dyDescent="0.25">
      <c r="A6" s="27" t="str">
        <f t="shared" si="0"/>
        <v>F06</v>
      </c>
      <c r="B6" s="171" t="str">
        <f>ΓΕΝΙΚΑ!$C$4</f>
        <v>OTE</v>
      </c>
      <c r="C6" s="151">
        <f>IF(R6="",IF(ΓΕΝΙΚΑ!$B$21="ΝΑΙ",14668,""),"")</f>
        <v>14668</v>
      </c>
      <c r="D6" s="152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58">
        <v>96</v>
      </c>
      <c r="H6" s="106">
        <f t="shared" si="1"/>
        <v>96</v>
      </c>
      <c r="I6" s="58"/>
      <c r="J6" s="71" t="str">
        <f t="shared" si="2"/>
        <v/>
      </c>
      <c r="K6" s="31">
        <f t="shared" si="3"/>
        <v>96</v>
      </c>
      <c r="L6" s="201">
        <v>28</v>
      </c>
      <c r="M6" s="199">
        <f t="shared" si="4"/>
        <v>28</v>
      </c>
      <c r="N6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6" s="166" t="str">
        <f t="shared" si="6"/>
        <v>Μισή εργάσιμη ημέρα</v>
      </c>
      <c r="P6" s="167">
        <f t="shared" si="6"/>
        <v>0</v>
      </c>
      <c r="R6" s="40" t="str">
        <f t="shared" si="5"/>
        <v/>
      </c>
      <c r="S6" s="146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80" t="s">
        <v>536</v>
      </c>
      <c r="U6" s="180" t="s">
        <v>866</v>
      </c>
      <c r="V6" s="180"/>
      <c r="W6" s="180"/>
      <c r="X6" s="180" t="s">
        <v>869</v>
      </c>
      <c r="Y6" s="180" t="s">
        <v>537</v>
      </c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</row>
    <row r="7" spans="1:37" ht="210" x14ac:dyDescent="0.25">
      <c r="A7" s="27" t="str">
        <f t="shared" si="0"/>
        <v>F06</v>
      </c>
      <c r="B7" s="171" t="str">
        <f>ΓΕΝΙΚΑ!$C$4</f>
        <v>OTE</v>
      </c>
      <c r="C7" s="32">
        <f>IF(R7="",IF(ΓΕΝΙΚΑ!$B$21="ΝΑΙ",14670,""),"")</f>
        <v>14670</v>
      </c>
      <c r="D7" s="153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58">
        <v>51</v>
      </c>
      <c r="H7" s="106">
        <f t="shared" si="1"/>
        <v>51</v>
      </c>
      <c r="I7" s="58"/>
      <c r="J7" s="71" t="str">
        <f t="shared" si="2"/>
        <v/>
      </c>
      <c r="K7" s="31">
        <f t="shared" si="3"/>
        <v>51</v>
      </c>
      <c r="L7" s="201">
        <v>28</v>
      </c>
      <c r="M7" s="199">
        <f t="shared" si="4"/>
        <v>28</v>
      </c>
      <c r="N7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7" s="166" t="str">
        <f t="shared" si="6"/>
        <v>Μισή εργάσιμη ημέρα</v>
      </c>
      <c r="P7" s="167">
        <f t="shared" si="6"/>
        <v>0</v>
      </c>
      <c r="R7" s="40" t="str">
        <f t="shared" si="5"/>
        <v/>
      </c>
      <c r="S7" s="146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80" t="s">
        <v>536</v>
      </c>
      <c r="U7" s="180" t="s">
        <v>866</v>
      </c>
      <c r="V7" s="180"/>
      <c r="W7" s="180"/>
      <c r="X7" s="180" t="s">
        <v>869</v>
      </c>
      <c r="Y7" s="180" t="s">
        <v>537</v>
      </c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</row>
    <row r="8" spans="1:37" ht="210" x14ac:dyDescent="0.25">
      <c r="A8" s="27" t="str">
        <f t="shared" si="0"/>
        <v>F06</v>
      </c>
      <c r="B8" s="171" t="str">
        <f>ΓΕΝΙΚΑ!$C$4</f>
        <v>OTE</v>
      </c>
      <c r="C8" s="151">
        <f>IF(R8="",IF(ΓΕΝΙΚΑ!$B$21="ΝΑΙ",14672,""),"")</f>
        <v>14672</v>
      </c>
      <c r="D8" s="152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58">
        <v>24</v>
      </c>
      <c r="H8" s="106">
        <f t="shared" si="1"/>
        <v>24</v>
      </c>
      <c r="I8" s="58"/>
      <c r="J8" s="71" t="str">
        <f t="shared" si="2"/>
        <v/>
      </c>
      <c r="K8" s="31">
        <f t="shared" si="3"/>
        <v>24</v>
      </c>
      <c r="L8" s="201">
        <v>36</v>
      </c>
      <c r="M8" s="199">
        <f t="shared" si="4"/>
        <v>36</v>
      </c>
      <c r="N8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8" s="166" t="str">
        <f t="shared" si="6"/>
        <v>Μισή εργάσιμη ημέρα</v>
      </c>
      <c r="P8" s="167">
        <f t="shared" si="6"/>
        <v>0</v>
      </c>
      <c r="R8" s="40" t="str">
        <f t="shared" si="5"/>
        <v/>
      </c>
      <c r="S8" s="146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80" t="s">
        <v>536</v>
      </c>
      <c r="U8" s="180" t="s">
        <v>866</v>
      </c>
      <c r="V8" s="180"/>
      <c r="W8" s="180"/>
      <c r="X8" s="180" t="s">
        <v>869</v>
      </c>
      <c r="Y8" s="180" t="s">
        <v>537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</row>
    <row r="9" spans="1:37" ht="210" x14ac:dyDescent="0.25">
      <c r="A9" s="27" t="str">
        <f t="shared" si="0"/>
        <v>F06</v>
      </c>
      <c r="B9" s="171" t="str">
        <f>ΓΕΝΙΚΑ!$C$4</f>
        <v>OTE</v>
      </c>
      <c r="C9" s="32">
        <f>IF(R9="",IF(ΓΕΝΙΚΑ!$B$21="ΝΑΙ",14674,""),"")</f>
        <v>14674</v>
      </c>
      <c r="D9" s="153" t="str">
        <f>IF(ΓΕΝΙΚΑ!$B$21="ΝΑΙ","Π. ΗΠΕΙΡΟΥ","")</f>
        <v>Π. ΗΠΕΙΡΟΥ</v>
      </c>
      <c r="E9" s="8" t="s">
        <v>406</v>
      </c>
      <c r="F9" s="8">
        <v>50</v>
      </c>
      <c r="G9" s="58">
        <v>37</v>
      </c>
      <c r="H9" s="106">
        <f t="shared" si="1"/>
        <v>37</v>
      </c>
      <c r="I9" s="58"/>
      <c r="J9" s="71" t="str">
        <f t="shared" si="2"/>
        <v/>
      </c>
      <c r="K9" s="31">
        <f t="shared" si="3"/>
        <v>37</v>
      </c>
      <c r="L9" s="201">
        <v>23</v>
      </c>
      <c r="M9" s="199">
        <f t="shared" si="4"/>
        <v>23</v>
      </c>
      <c r="N9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9" s="166" t="str">
        <f t="shared" si="6"/>
        <v>Μισή εργάσιμη ημέρα</v>
      </c>
      <c r="P9" s="167">
        <f t="shared" si="6"/>
        <v>0</v>
      </c>
      <c r="R9" s="40" t="str">
        <f t="shared" si="5"/>
        <v/>
      </c>
      <c r="S9" s="146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80" t="s">
        <v>536</v>
      </c>
      <c r="U9" s="180" t="s">
        <v>866</v>
      </c>
      <c r="V9" s="180"/>
      <c r="W9" s="180"/>
      <c r="X9" s="180" t="s">
        <v>869</v>
      </c>
      <c r="Y9" s="180" t="s">
        <v>537</v>
      </c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</row>
    <row r="10" spans="1:37" ht="210" x14ac:dyDescent="0.25">
      <c r="A10" s="27" t="str">
        <f t="shared" si="0"/>
        <v>F06</v>
      </c>
      <c r="B10" s="171" t="str">
        <f>ΓΕΝΙΚΑ!$C$4</f>
        <v>OTE</v>
      </c>
      <c r="C10" s="151">
        <f>IF(R10="",IF(ΓΕΝΙΚΑ!$B$21="ΝΑΙ",14676,""),"")</f>
        <v>14676</v>
      </c>
      <c r="D10" s="152" t="str">
        <f>IF(ΓΕΝΙΚΑ!$B$21="ΝΑΙ","Π. ΘΕΣΣΑΛΙΑΣ","")</f>
        <v>Π. ΘΕΣΣΑΛΙΑΣ</v>
      </c>
      <c r="E10" s="8" t="s">
        <v>407</v>
      </c>
      <c r="F10" s="8">
        <v>50</v>
      </c>
      <c r="G10" s="58">
        <v>44</v>
      </c>
      <c r="H10" s="106">
        <f t="shared" si="1"/>
        <v>44</v>
      </c>
      <c r="I10" s="58"/>
      <c r="J10" s="71" t="str">
        <f t="shared" si="2"/>
        <v/>
      </c>
      <c r="K10" s="31">
        <f t="shared" si="3"/>
        <v>44</v>
      </c>
      <c r="L10" s="201">
        <v>26</v>
      </c>
      <c r="M10" s="199">
        <f t="shared" si="4"/>
        <v>26</v>
      </c>
      <c r="N10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0" s="166" t="str">
        <f t="shared" si="6"/>
        <v>Μισή εργάσιμη ημέρα</v>
      </c>
      <c r="P10" s="167">
        <f t="shared" si="6"/>
        <v>0</v>
      </c>
      <c r="R10" s="40" t="str">
        <f t="shared" si="5"/>
        <v/>
      </c>
      <c r="S10" s="146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80" t="s">
        <v>536</v>
      </c>
      <c r="U10" s="180" t="s">
        <v>866</v>
      </c>
      <c r="V10" s="180"/>
      <c r="W10" s="180"/>
      <c r="X10" s="180" t="s">
        <v>869</v>
      </c>
      <c r="Y10" s="180" t="s">
        <v>537</v>
      </c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</row>
    <row r="11" spans="1:37" ht="210" x14ac:dyDescent="0.25">
      <c r="A11" s="27" t="str">
        <f t="shared" si="0"/>
        <v>F06</v>
      </c>
      <c r="B11" s="171" t="str">
        <f>ΓΕΝΙΚΑ!$C$4</f>
        <v>OTE</v>
      </c>
      <c r="C11" s="32">
        <f>IF(R11="",IF(ΓΕΝΙΚΑ!$B$21="ΝΑΙ",14678,""),"")</f>
        <v>14678</v>
      </c>
      <c r="D11" s="153" t="str">
        <f>IF(ΓΕΝΙΚΑ!$B$21="ΝΑΙ","Π. ΙΟΝΙΩΝ ΝΗΣΩΝ","")</f>
        <v>Π. ΙΟΝΙΩΝ ΝΗΣΩΝ</v>
      </c>
      <c r="E11" s="8" t="s">
        <v>408</v>
      </c>
      <c r="F11" s="8">
        <v>50</v>
      </c>
      <c r="G11" s="58">
        <v>47</v>
      </c>
      <c r="H11" s="106">
        <f t="shared" si="1"/>
        <v>47</v>
      </c>
      <c r="I11" s="58"/>
      <c r="J11" s="71" t="str">
        <f t="shared" si="2"/>
        <v/>
      </c>
      <c r="K11" s="31">
        <f t="shared" si="3"/>
        <v>47</v>
      </c>
      <c r="L11" s="201">
        <v>27</v>
      </c>
      <c r="M11" s="199">
        <f t="shared" si="4"/>
        <v>27</v>
      </c>
      <c r="N11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1" s="166" t="str">
        <f t="shared" si="6"/>
        <v>Μισή εργάσιμη ημέρα</v>
      </c>
      <c r="P11" s="167">
        <f t="shared" si="6"/>
        <v>0</v>
      </c>
      <c r="R11" s="40" t="str">
        <f t="shared" si="5"/>
        <v/>
      </c>
      <c r="S11" s="146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80" t="s">
        <v>536</v>
      </c>
      <c r="U11" s="180" t="s">
        <v>866</v>
      </c>
      <c r="V11" s="180"/>
      <c r="W11" s="180"/>
      <c r="X11" s="180" t="s">
        <v>869</v>
      </c>
      <c r="Y11" s="180" t="s">
        <v>537</v>
      </c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</row>
    <row r="12" spans="1:37" ht="210" x14ac:dyDescent="0.25">
      <c r="A12" s="27" t="str">
        <f t="shared" si="0"/>
        <v>F06</v>
      </c>
      <c r="B12" s="171" t="str">
        <f>ΓΕΝΙΚΑ!$C$4</f>
        <v>OTE</v>
      </c>
      <c r="C12" s="151">
        <f>IF(R12="",IF(ΓΕΝΙΚΑ!$B$21="ΝΑΙ",14680,""),"")</f>
        <v>14680</v>
      </c>
      <c r="D12" s="152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58">
        <v>30</v>
      </c>
      <c r="H12" s="106">
        <f t="shared" si="1"/>
        <v>30</v>
      </c>
      <c r="I12" s="58"/>
      <c r="J12" s="71" t="str">
        <f t="shared" si="2"/>
        <v/>
      </c>
      <c r="K12" s="31">
        <f t="shared" si="3"/>
        <v>30</v>
      </c>
      <c r="L12" s="201">
        <v>27</v>
      </c>
      <c r="M12" s="199">
        <f t="shared" si="4"/>
        <v>27</v>
      </c>
      <c r="N12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2" s="166" t="str">
        <f t="shared" si="6"/>
        <v>Μισή εργάσιμη ημέρα</v>
      </c>
      <c r="P12" s="167">
        <f t="shared" si="6"/>
        <v>0</v>
      </c>
      <c r="R12" s="40" t="str">
        <f t="shared" si="5"/>
        <v/>
      </c>
      <c r="S12" s="146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80" t="s">
        <v>536</v>
      </c>
      <c r="U12" s="180" t="s">
        <v>866</v>
      </c>
      <c r="V12" s="180"/>
      <c r="W12" s="180"/>
      <c r="X12" s="180" t="s">
        <v>869</v>
      </c>
      <c r="Y12" s="180" t="s">
        <v>537</v>
      </c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</row>
    <row r="13" spans="1:37" ht="210" x14ac:dyDescent="0.25">
      <c r="A13" s="27" t="str">
        <f t="shared" si="0"/>
        <v>F06</v>
      </c>
      <c r="B13" s="171" t="str">
        <f>ΓΕΝΙΚΑ!$C$4</f>
        <v>OTE</v>
      </c>
      <c r="C13" s="32">
        <f>IF(R13="",IF(ΓΕΝΙΚΑ!$B$21="ΝΑΙ",14682,""),"")</f>
        <v>14682</v>
      </c>
      <c r="D13" s="153" t="str">
        <f>IF(ΓΕΝΙΚΑ!$B$21="ΝΑΙ","Π. ΚΡΗΤΗΣ","")</f>
        <v>Π. ΚΡΗΤΗΣ</v>
      </c>
      <c r="E13" s="8" t="s">
        <v>410</v>
      </c>
      <c r="F13" s="8">
        <v>50</v>
      </c>
      <c r="G13" s="58">
        <v>47</v>
      </c>
      <c r="H13" s="106">
        <f t="shared" si="1"/>
        <v>47</v>
      </c>
      <c r="I13" s="58"/>
      <c r="J13" s="71" t="str">
        <f t="shared" si="2"/>
        <v/>
      </c>
      <c r="K13" s="31">
        <f t="shared" si="3"/>
        <v>47</v>
      </c>
      <c r="L13" s="201">
        <v>23</v>
      </c>
      <c r="M13" s="199">
        <f t="shared" si="4"/>
        <v>23</v>
      </c>
      <c r="N13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3" s="166" t="str">
        <f t="shared" si="6"/>
        <v>Μισή εργάσιμη ημέρα</v>
      </c>
      <c r="P13" s="167">
        <f t="shared" si="6"/>
        <v>0</v>
      </c>
      <c r="R13" s="40" t="str">
        <f t="shared" si="5"/>
        <v/>
      </c>
      <c r="S13" s="146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80" t="s">
        <v>536</v>
      </c>
      <c r="U13" s="180" t="s">
        <v>866</v>
      </c>
      <c r="V13" s="180"/>
      <c r="W13" s="180"/>
      <c r="X13" s="180" t="s">
        <v>869</v>
      </c>
      <c r="Y13" s="180" t="s">
        <v>537</v>
      </c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</row>
    <row r="14" spans="1:37" ht="210" x14ac:dyDescent="0.25">
      <c r="A14" s="27" t="str">
        <f t="shared" si="0"/>
        <v>F06</v>
      </c>
      <c r="B14" s="171" t="str">
        <f>ΓΕΝΙΚΑ!$C$4</f>
        <v>OTE</v>
      </c>
      <c r="C14" s="151">
        <f>IF(R14="",IF(ΓΕΝΙΚΑ!$B$21="ΝΑΙ",14684,""),"")</f>
        <v>14684</v>
      </c>
      <c r="D14" s="152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58">
        <v>97</v>
      </c>
      <c r="H14" s="106">
        <f t="shared" si="1"/>
        <v>97</v>
      </c>
      <c r="I14" s="58"/>
      <c r="J14" s="71" t="str">
        <f t="shared" si="2"/>
        <v/>
      </c>
      <c r="K14" s="31">
        <f t="shared" si="3"/>
        <v>97</v>
      </c>
      <c r="L14" s="201">
        <v>27</v>
      </c>
      <c r="M14" s="199">
        <f t="shared" si="4"/>
        <v>27</v>
      </c>
      <c r="N14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4" s="166" t="str">
        <f t="shared" si="6"/>
        <v>Μισή εργάσιμη ημέρα</v>
      </c>
      <c r="P14" s="167">
        <f t="shared" si="6"/>
        <v>0</v>
      </c>
      <c r="R14" s="40" t="str">
        <f t="shared" si="5"/>
        <v/>
      </c>
      <c r="S14" s="146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80" t="s">
        <v>536</v>
      </c>
      <c r="U14" s="180" t="s">
        <v>866</v>
      </c>
      <c r="V14" s="180"/>
      <c r="W14" s="180"/>
      <c r="X14" s="180" t="s">
        <v>869</v>
      </c>
      <c r="Y14" s="180" t="s">
        <v>537</v>
      </c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</row>
    <row r="15" spans="1:37" ht="210" x14ac:dyDescent="0.25">
      <c r="A15" s="27" t="str">
        <f t="shared" si="0"/>
        <v>F06</v>
      </c>
      <c r="B15" s="171" t="str">
        <f>ΓΕΝΙΚΑ!$C$4</f>
        <v>OTE</v>
      </c>
      <c r="C15" s="32">
        <f>IF(R15="",IF(ΓΕΝΙΚΑ!$B$21="ΝΑΙ",14686,""),"")</f>
        <v>14686</v>
      </c>
      <c r="D15" s="153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58">
        <v>95</v>
      </c>
      <c r="H15" s="106">
        <f t="shared" si="1"/>
        <v>95</v>
      </c>
      <c r="I15" s="58"/>
      <c r="J15" s="71" t="str">
        <f t="shared" si="2"/>
        <v/>
      </c>
      <c r="K15" s="31">
        <f t="shared" si="3"/>
        <v>95</v>
      </c>
      <c r="L15" s="201">
        <v>44</v>
      </c>
      <c r="M15" s="199">
        <f t="shared" si="4"/>
        <v>44</v>
      </c>
      <c r="N15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5" s="166" t="str">
        <f t="shared" si="6"/>
        <v>Μισή εργάσιμη ημέρα</v>
      </c>
      <c r="P15" s="167">
        <f t="shared" si="6"/>
        <v>0</v>
      </c>
      <c r="R15" s="40" t="str">
        <f t="shared" si="5"/>
        <v/>
      </c>
      <c r="S15" s="146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80" t="s">
        <v>536</v>
      </c>
      <c r="U15" s="180" t="s">
        <v>866</v>
      </c>
      <c r="V15" s="180"/>
      <c r="W15" s="180"/>
      <c r="X15" s="180" t="s">
        <v>869</v>
      </c>
      <c r="Y15" s="180" t="s">
        <v>537</v>
      </c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</row>
    <row r="16" spans="1:37" ht="210.75" thickBot="1" x14ac:dyDescent="0.3">
      <c r="A16" s="27" t="str">
        <f t="shared" si="0"/>
        <v>F06</v>
      </c>
      <c r="B16" s="171" t="str">
        <f>ΓΕΝΙΚΑ!$C$4</f>
        <v>OTE</v>
      </c>
      <c r="C16" s="154">
        <f>IF(R16="",IF(ΓΕΝΙΚΑ!$B$21="ΝΑΙ",14688,""),"")</f>
        <v>14688</v>
      </c>
      <c r="D16" s="155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59">
        <v>46</v>
      </c>
      <c r="H16" s="106">
        <f t="shared" si="1"/>
        <v>46</v>
      </c>
      <c r="I16" s="59"/>
      <c r="J16" s="71" t="str">
        <f t="shared" si="2"/>
        <v/>
      </c>
      <c r="K16" s="33">
        <f t="shared" si="3"/>
        <v>46</v>
      </c>
      <c r="L16" s="202">
        <v>27</v>
      </c>
      <c r="M16" s="199">
        <f t="shared" si="4"/>
        <v>27</v>
      </c>
      <c r="N16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6" s="166" t="str">
        <f t="shared" si="6"/>
        <v>Μισή εργάσιμη ημέρα</v>
      </c>
      <c r="P16" s="167">
        <f t="shared" si="6"/>
        <v>0</v>
      </c>
      <c r="R16" s="40" t="str">
        <f t="shared" si="5"/>
        <v/>
      </c>
      <c r="S16" s="146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80" t="s">
        <v>536</v>
      </c>
      <c r="U16" s="180" t="s">
        <v>866</v>
      </c>
      <c r="V16" s="180"/>
      <c r="W16" s="180"/>
      <c r="X16" s="180" t="s">
        <v>869</v>
      </c>
      <c r="Y16" s="180" t="s">
        <v>537</v>
      </c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</row>
    <row r="17" spans="1:37" ht="210" x14ac:dyDescent="0.25">
      <c r="A17" s="27" t="str">
        <f t="shared" si="0"/>
        <v>F06</v>
      </c>
      <c r="B17" s="171" t="str">
        <f>ΓΕΝΙΚΑ!$C$4</f>
        <v>OTE</v>
      </c>
      <c r="C17" s="34">
        <f>IF(R17="",IF(ΓΕΝΙΚΑ!$B$21="ΝΑΙ",15300,""),"")</f>
        <v>15300</v>
      </c>
      <c r="D17" s="150" t="str">
        <f>IF(ΓΕΝΙΚΑ!$B$21="ΝΑΙ","ΠΑΝΕΛΛΑΔΙΚΑ","")</f>
        <v>ΠΑΝΕΛΛΑΔΙΚΑ</v>
      </c>
      <c r="E17" s="9" t="s">
        <v>486</v>
      </c>
      <c r="F17" s="6">
        <v>95</v>
      </c>
      <c r="G17" s="55">
        <v>575</v>
      </c>
      <c r="H17" s="106">
        <f t="shared" si="1"/>
        <v>575</v>
      </c>
      <c r="I17" s="55"/>
      <c r="J17" s="71" t="str">
        <f t="shared" si="2"/>
        <v/>
      </c>
      <c r="K17" s="31">
        <f t="shared" si="3"/>
        <v>575</v>
      </c>
      <c r="L17" s="203">
        <v>171</v>
      </c>
      <c r="M17" s="199">
        <f t="shared" si="4"/>
        <v>171</v>
      </c>
      <c r="N17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7" s="166" t="str">
        <f t="shared" si="6"/>
        <v>Μισή εργάσιμη ημέρα</v>
      </c>
      <c r="P17" s="167">
        <f t="shared" si="6"/>
        <v>0</v>
      </c>
      <c r="R17" s="40" t="str">
        <f t="shared" si="5"/>
        <v/>
      </c>
      <c r="S17" s="146" t="str">
        <f>IF(K17="",T3,"")</f>
        <v/>
      </c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</row>
    <row r="18" spans="1:37" ht="210" x14ac:dyDescent="0.25">
      <c r="A18" s="27" t="str">
        <f t="shared" si="0"/>
        <v>F06</v>
      </c>
      <c r="B18" s="171" t="str">
        <f>ΓΕΝΙΚΑ!$C$4</f>
        <v>OTE</v>
      </c>
      <c r="C18" s="151">
        <f>IF(R18="",IF(ΓΕΝΙΚΑ!$B$21="ΝΑΙ",14664,""),"")</f>
        <v>14664</v>
      </c>
      <c r="D18" s="152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58">
        <v>318</v>
      </c>
      <c r="H18" s="106">
        <f t="shared" si="1"/>
        <v>318</v>
      </c>
      <c r="I18" s="58"/>
      <c r="J18" s="71" t="str">
        <f t="shared" si="2"/>
        <v/>
      </c>
      <c r="K18" s="31">
        <f t="shared" si="3"/>
        <v>318</v>
      </c>
      <c r="L18" s="201">
        <v>242</v>
      </c>
      <c r="M18" s="199">
        <f t="shared" si="4"/>
        <v>242</v>
      </c>
      <c r="N18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8" s="166" t="str">
        <f t="shared" si="6"/>
        <v>Μισή εργάσιμη ημέρα</v>
      </c>
      <c r="P18" s="167">
        <f t="shared" si="6"/>
        <v>0</v>
      </c>
      <c r="R18" s="40" t="str">
        <f t="shared" si="5"/>
        <v/>
      </c>
      <c r="S18" s="146" t="str">
        <f>IF(AND(K18="",ΠΕΡΙΦΕΡΕΙΑ!B2&lt;&gt;"Καθόλου"),T4,"")</f>
        <v/>
      </c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</row>
    <row r="19" spans="1:37" ht="210" x14ac:dyDescent="0.25">
      <c r="A19" s="27" t="str">
        <f t="shared" si="0"/>
        <v>F06</v>
      </c>
      <c r="B19" s="171" t="str">
        <f>ΓΕΝΙΚΑ!$C$4</f>
        <v>OTE</v>
      </c>
      <c r="C19" s="32">
        <f>IF(R19="",IF(ΓΕΝΙΚΑ!$B$21="ΝΑΙ",14666,""),"")</f>
        <v>14666</v>
      </c>
      <c r="D19" s="153" t="str">
        <f>IF(ΓΕΝΙΚΑ!$B$21="ΝΑΙ","Π. ΑΤΤΙΚΗΣ","")</f>
        <v>Π. ΑΤΤΙΚΗΣ</v>
      </c>
      <c r="E19" s="8" t="s">
        <v>39</v>
      </c>
      <c r="F19" s="8">
        <v>95</v>
      </c>
      <c r="G19" s="58">
        <v>507</v>
      </c>
      <c r="H19" s="106">
        <f t="shared" si="1"/>
        <v>507</v>
      </c>
      <c r="I19" s="58"/>
      <c r="J19" s="71" t="str">
        <f t="shared" si="2"/>
        <v/>
      </c>
      <c r="K19" s="31">
        <f t="shared" si="3"/>
        <v>507</v>
      </c>
      <c r="L19" s="201">
        <v>169</v>
      </c>
      <c r="M19" s="199">
        <f t="shared" si="4"/>
        <v>169</v>
      </c>
      <c r="N19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19" s="166" t="str">
        <f t="shared" si="6"/>
        <v>Μισή εργάσιμη ημέρα</v>
      </c>
      <c r="P19" s="167">
        <f t="shared" si="6"/>
        <v>0</v>
      </c>
      <c r="R19" s="40" t="str">
        <f t="shared" si="5"/>
        <v/>
      </c>
      <c r="S19" s="146" t="str">
        <f>IF(AND(K19="",ΠΕΡΙΦΕΡΕΙΑ!B3&lt;&gt;"Καθόλου"),T5,"")</f>
        <v/>
      </c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</row>
    <row r="20" spans="1:37" ht="210" x14ac:dyDescent="0.25">
      <c r="A20" s="27" t="str">
        <f t="shared" si="0"/>
        <v>F06</v>
      </c>
      <c r="B20" s="171" t="str">
        <f>ΓΕΝΙΚΑ!$C$4</f>
        <v>OTE</v>
      </c>
      <c r="C20" s="151">
        <f>IF(R20="",IF(ΓΕΝΙΚΑ!$B$21="ΝΑΙ",14668,""),"")</f>
        <v>14668</v>
      </c>
      <c r="D20" s="152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58">
        <v>1302</v>
      </c>
      <c r="H20" s="106">
        <f t="shared" si="1"/>
        <v>1302</v>
      </c>
      <c r="I20" s="58"/>
      <c r="J20" s="71" t="str">
        <f t="shared" si="2"/>
        <v/>
      </c>
      <c r="K20" s="31">
        <f t="shared" si="3"/>
        <v>1302</v>
      </c>
      <c r="L20" s="201">
        <v>144</v>
      </c>
      <c r="M20" s="199">
        <f t="shared" si="4"/>
        <v>144</v>
      </c>
      <c r="N20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0" s="166" t="str">
        <f t="shared" si="6"/>
        <v>Μισή εργάσιμη ημέρα</v>
      </c>
      <c r="P20" s="167">
        <f t="shared" si="6"/>
        <v>0</v>
      </c>
      <c r="R20" s="40" t="str">
        <f t="shared" si="5"/>
        <v/>
      </c>
      <c r="S20" s="146" t="str">
        <f>IF(AND(K20="",ΠΕΡΙΦΕΡΕΙΑ!B4&lt;&gt;"Καθόλου"),T6,"")</f>
        <v/>
      </c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</row>
    <row r="21" spans="1:37" ht="210" x14ac:dyDescent="0.25">
      <c r="A21" s="27" t="str">
        <f t="shared" si="0"/>
        <v>F06</v>
      </c>
      <c r="B21" s="171" t="str">
        <f>ΓΕΝΙΚΑ!$C$4</f>
        <v>OTE</v>
      </c>
      <c r="C21" s="32">
        <f>IF(R21="",IF(ΓΕΝΙΚΑ!$B$21="ΝΑΙ",14670,""),"")</f>
        <v>14670</v>
      </c>
      <c r="D21" s="153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58">
        <v>364</v>
      </c>
      <c r="H21" s="106">
        <f t="shared" si="1"/>
        <v>364</v>
      </c>
      <c r="I21" s="58"/>
      <c r="J21" s="71" t="str">
        <f t="shared" si="2"/>
        <v/>
      </c>
      <c r="K21" s="31">
        <f t="shared" si="3"/>
        <v>364</v>
      </c>
      <c r="L21" s="201">
        <v>197</v>
      </c>
      <c r="M21" s="199">
        <f t="shared" si="4"/>
        <v>197</v>
      </c>
      <c r="N21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1" s="166" t="str">
        <f t="shared" si="6"/>
        <v>Μισή εργάσιμη ημέρα</v>
      </c>
      <c r="P21" s="167">
        <f t="shared" si="6"/>
        <v>0</v>
      </c>
      <c r="R21" s="40" t="str">
        <f t="shared" si="5"/>
        <v/>
      </c>
      <c r="S21" s="146" t="str">
        <f>IF(AND(K21="",ΠΕΡΙΦΕΡΕΙΑ!B5&lt;&gt;"Καθόλου"),T7,"")</f>
        <v/>
      </c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</row>
    <row r="22" spans="1:37" ht="210" x14ac:dyDescent="0.25">
      <c r="A22" s="27" t="str">
        <f t="shared" si="0"/>
        <v>F06</v>
      </c>
      <c r="B22" s="171" t="str">
        <f>ΓΕΝΙΚΑ!$C$4</f>
        <v>OTE</v>
      </c>
      <c r="C22" s="151">
        <f>IF(R22="",IF(ΓΕΝΙΚΑ!$B$21="ΝΑΙ",14672,""),"")</f>
        <v>14672</v>
      </c>
      <c r="D22" s="152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58">
        <v>337</v>
      </c>
      <c r="H22" s="106">
        <f t="shared" si="1"/>
        <v>337</v>
      </c>
      <c r="I22" s="58"/>
      <c r="J22" s="71" t="str">
        <f t="shared" si="2"/>
        <v/>
      </c>
      <c r="K22" s="31">
        <f t="shared" si="3"/>
        <v>337</v>
      </c>
      <c r="L22" s="201">
        <v>264</v>
      </c>
      <c r="M22" s="199">
        <f t="shared" si="4"/>
        <v>264</v>
      </c>
      <c r="N22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2" s="166" t="str">
        <f t="shared" si="6"/>
        <v>Μισή εργάσιμη ημέρα</v>
      </c>
      <c r="P22" s="167">
        <f t="shared" si="6"/>
        <v>0</v>
      </c>
      <c r="R22" s="40" t="str">
        <f t="shared" si="5"/>
        <v/>
      </c>
      <c r="S22" s="146" t="str">
        <f>IF(AND(K22="",ΠΕΡΙΦΕΡΕΙΑ!B6&lt;&gt;"Καθόλου"),T8,"")</f>
        <v/>
      </c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</row>
    <row r="23" spans="1:37" ht="210" x14ac:dyDescent="0.25">
      <c r="A23" s="27" t="str">
        <f t="shared" si="0"/>
        <v>F06</v>
      </c>
      <c r="B23" s="171" t="str">
        <f>ΓΕΝΙΚΑ!$C$4</f>
        <v>OTE</v>
      </c>
      <c r="C23" s="32">
        <f>IF(R23="",IF(ΓΕΝΙΚΑ!$B$21="ΝΑΙ",14674,""),"")</f>
        <v>14674</v>
      </c>
      <c r="D23" s="153" t="str">
        <f>IF(ΓΕΝΙΚΑ!$B$21="ΝΑΙ","Π. ΗΠΕΙΡΟΥ","")</f>
        <v>Π. ΗΠΕΙΡΟΥ</v>
      </c>
      <c r="E23" s="8" t="s">
        <v>406</v>
      </c>
      <c r="F23" s="8">
        <v>95</v>
      </c>
      <c r="G23" s="58">
        <v>484</v>
      </c>
      <c r="H23" s="106">
        <f t="shared" si="1"/>
        <v>484</v>
      </c>
      <c r="I23" s="58"/>
      <c r="J23" s="71" t="str">
        <f t="shared" si="2"/>
        <v/>
      </c>
      <c r="K23" s="31">
        <f t="shared" si="3"/>
        <v>484</v>
      </c>
      <c r="L23" s="201">
        <v>147</v>
      </c>
      <c r="M23" s="199">
        <f t="shared" si="4"/>
        <v>147</v>
      </c>
      <c r="N23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3" s="166" t="str">
        <f t="shared" si="6"/>
        <v>Μισή εργάσιμη ημέρα</v>
      </c>
      <c r="P23" s="167">
        <f t="shared" si="6"/>
        <v>0</v>
      </c>
      <c r="R23" s="40" t="str">
        <f t="shared" si="5"/>
        <v/>
      </c>
      <c r="S23" s="146" t="str">
        <f>IF(AND(K23="",ΠΕΡΙΦΕΡΕΙΑ!B7&lt;&gt;"Καθόλου"),T9,"")</f>
        <v/>
      </c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</row>
    <row r="24" spans="1:37" ht="210" x14ac:dyDescent="0.25">
      <c r="A24" s="27" t="str">
        <f t="shared" si="0"/>
        <v>F06</v>
      </c>
      <c r="B24" s="171" t="str">
        <f>ΓΕΝΙΚΑ!$C$4</f>
        <v>OTE</v>
      </c>
      <c r="C24" s="151">
        <f>IF(R24="",IF(ΓΕΝΙΚΑ!$B$21="ΝΑΙ",14676,""),"")</f>
        <v>14676</v>
      </c>
      <c r="D24" s="152" t="str">
        <f>IF(ΓΕΝΙΚΑ!$B$21="ΝΑΙ","Π. ΘΕΣΣΑΛΙΑΣ","")</f>
        <v>Π. ΘΕΣΣΑΛΙΑΣ</v>
      </c>
      <c r="E24" s="8" t="s">
        <v>407</v>
      </c>
      <c r="F24" s="8">
        <v>95</v>
      </c>
      <c r="G24" s="58">
        <v>383</v>
      </c>
      <c r="H24" s="106">
        <f t="shared" si="1"/>
        <v>383</v>
      </c>
      <c r="I24" s="58"/>
      <c r="J24" s="71" t="str">
        <f t="shared" si="2"/>
        <v/>
      </c>
      <c r="K24" s="31">
        <f t="shared" si="3"/>
        <v>383</v>
      </c>
      <c r="L24" s="201">
        <v>117</v>
      </c>
      <c r="M24" s="199">
        <f t="shared" si="4"/>
        <v>117</v>
      </c>
      <c r="N24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4" s="166" t="str">
        <f t="shared" si="6"/>
        <v>Μισή εργάσιμη ημέρα</v>
      </c>
      <c r="P24" s="167">
        <f t="shared" si="6"/>
        <v>0</v>
      </c>
      <c r="R24" s="40" t="str">
        <f t="shared" si="5"/>
        <v/>
      </c>
      <c r="S24" s="146" t="str">
        <f>IF(AND(K24="",ΠΕΡΙΦΕΡΕΙΑ!B8&lt;&gt;"Καθόλου"),T10,"")</f>
        <v/>
      </c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</row>
    <row r="25" spans="1:37" ht="210" x14ac:dyDescent="0.25">
      <c r="A25" s="27" t="str">
        <f t="shared" si="0"/>
        <v>F06</v>
      </c>
      <c r="B25" s="171" t="str">
        <f>ΓΕΝΙΚΑ!$C$4</f>
        <v>OTE</v>
      </c>
      <c r="C25" s="32">
        <f>IF(R25="",IF(ΓΕΝΙΚΑ!$B$21="ΝΑΙ",14678,""),"")</f>
        <v>14678</v>
      </c>
      <c r="D25" s="153" t="str">
        <f>IF(ΓΕΝΙΚΑ!$B$21="ΝΑΙ","Π. ΙΟΝΙΩΝ ΝΗΣΩΝ","")</f>
        <v>Π. ΙΟΝΙΩΝ ΝΗΣΩΝ</v>
      </c>
      <c r="E25" s="8" t="s">
        <v>408</v>
      </c>
      <c r="F25" s="8">
        <v>95</v>
      </c>
      <c r="G25" s="58">
        <v>425</v>
      </c>
      <c r="H25" s="106">
        <f t="shared" si="1"/>
        <v>425</v>
      </c>
      <c r="I25" s="58"/>
      <c r="J25" s="71" t="str">
        <f t="shared" si="2"/>
        <v/>
      </c>
      <c r="K25" s="31">
        <f t="shared" si="3"/>
        <v>425</v>
      </c>
      <c r="L25" s="201">
        <v>188</v>
      </c>
      <c r="M25" s="199">
        <f t="shared" si="4"/>
        <v>188</v>
      </c>
      <c r="N25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5" s="166" t="str">
        <f t="shared" si="6"/>
        <v>Μισή εργάσιμη ημέρα</v>
      </c>
      <c r="P25" s="167">
        <f t="shared" si="6"/>
        <v>0</v>
      </c>
      <c r="R25" s="40" t="str">
        <f t="shared" si="5"/>
        <v/>
      </c>
      <c r="S25" s="146" t="str">
        <f>IF(AND(K25="",ΠΕΡΙΦΕΡΕΙΑ!B9&lt;&gt;"Καθόλου"),T11,"")</f>
        <v/>
      </c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</row>
    <row r="26" spans="1:37" ht="210" x14ac:dyDescent="0.25">
      <c r="A26" s="27" t="str">
        <f t="shared" si="0"/>
        <v>F06</v>
      </c>
      <c r="B26" s="171" t="str">
        <f>ΓΕΝΙΚΑ!$C$4</f>
        <v>OTE</v>
      </c>
      <c r="C26" s="151">
        <f>IF(R26="",IF(ΓΕΝΙΚΑ!$B$21="ΝΑΙ",14680,""),"")</f>
        <v>14680</v>
      </c>
      <c r="D26" s="152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58">
        <v>340</v>
      </c>
      <c r="H26" s="106">
        <f t="shared" si="1"/>
        <v>340</v>
      </c>
      <c r="I26" s="58"/>
      <c r="J26" s="71" t="str">
        <f t="shared" si="2"/>
        <v/>
      </c>
      <c r="K26" s="31">
        <f t="shared" si="3"/>
        <v>340</v>
      </c>
      <c r="L26" s="201">
        <v>143</v>
      </c>
      <c r="M26" s="199">
        <f t="shared" si="4"/>
        <v>143</v>
      </c>
      <c r="N26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6" s="166" t="str">
        <f t="shared" si="6"/>
        <v>Μισή εργάσιμη ημέρα</v>
      </c>
      <c r="P26" s="167">
        <f t="shared" si="6"/>
        <v>0</v>
      </c>
      <c r="R26" s="40" t="str">
        <f t="shared" si="5"/>
        <v/>
      </c>
      <c r="S26" s="146" t="str">
        <f>IF(AND(K26="",ΠΕΡΙΦΕΡΕΙΑ!B10&lt;&gt;"Καθόλου"),T12,"")</f>
        <v/>
      </c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</row>
    <row r="27" spans="1:37" ht="210" x14ac:dyDescent="0.25">
      <c r="A27" s="27" t="str">
        <f t="shared" si="0"/>
        <v>F06</v>
      </c>
      <c r="B27" s="171" t="str">
        <f>ΓΕΝΙΚΑ!$C$4</f>
        <v>OTE</v>
      </c>
      <c r="C27" s="32">
        <f>IF(R27="",IF(ΓΕΝΙΚΑ!$B$21="ΝΑΙ",14682,""),"")</f>
        <v>14682</v>
      </c>
      <c r="D27" s="153" t="str">
        <f>IF(ΓΕΝΙΚΑ!$B$21="ΝΑΙ","Π. ΚΡΗΤΗΣ","")</f>
        <v>Π. ΚΡΗΤΗΣ</v>
      </c>
      <c r="E27" s="8" t="s">
        <v>410</v>
      </c>
      <c r="F27" s="8">
        <v>95</v>
      </c>
      <c r="G27" s="58">
        <v>530</v>
      </c>
      <c r="H27" s="106">
        <f t="shared" si="1"/>
        <v>530</v>
      </c>
      <c r="I27" s="58"/>
      <c r="J27" s="71" t="str">
        <f t="shared" si="2"/>
        <v/>
      </c>
      <c r="K27" s="31">
        <f t="shared" si="3"/>
        <v>530</v>
      </c>
      <c r="L27" s="201">
        <v>171</v>
      </c>
      <c r="M27" s="199">
        <f t="shared" si="4"/>
        <v>171</v>
      </c>
      <c r="N27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7" s="166" t="str">
        <f t="shared" si="6"/>
        <v>Μισή εργάσιμη ημέρα</v>
      </c>
      <c r="P27" s="167">
        <f t="shared" si="6"/>
        <v>0</v>
      </c>
      <c r="R27" s="40" t="str">
        <f t="shared" si="5"/>
        <v/>
      </c>
      <c r="S27" s="146" t="str">
        <f>IF(AND(K27="",ΠΕΡΙΦΕΡΕΙΑ!B11&lt;&gt;"Καθόλου"),T13,"")</f>
        <v/>
      </c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</row>
    <row r="28" spans="1:37" ht="210" x14ac:dyDescent="0.25">
      <c r="A28" s="27" t="str">
        <f t="shared" si="0"/>
        <v>F06</v>
      </c>
      <c r="B28" s="171" t="str">
        <f>ΓΕΝΙΚΑ!$C$4</f>
        <v>OTE</v>
      </c>
      <c r="C28" s="151">
        <f>IF(R28="",IF(ΓΕΝΙΚΑ!$B$21="ΝΑΙ",14684,""),"")</f>
        <v>14684</v>
      </c>
      <c r="D28" s="152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58">
        <v>1506</v>
      </c>
      <c r="H28" s="106">
        <f t="shared" si="1"/>
        <v>1506</v>
      </c>
      <c r="I28" s="58"/>
      <c r="J28" s="71" t="str">
        <f t="shared" si="2"/>
        <v/>
      </c>
      <c r="K28" s="31">
        <f t="shared" si="3"/>
        <v>1506</v>
      </c>
      <c r="L28" s="201">
        <v>240</v>
      </c>
      <c r="M28" s="199">
        <f t="shared" si="4"/>
        <v>240</v>
      </c>
      <c r="N28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8" s="166" t="str">
        <f t="shared" si="6"/>
        <v>Μισή εργάσιμη ημέρα</v>
      </c>
      <c r="P28" s="167">
        <f t="shared" si="6"/>
        <v>0</v>
      </c>
      <c r="R28" s="40" t="str">
        <f t="shared" si="5"/>
        <v/>
      </c>
      <c r="S28" s="146" t="str">
        <f>IF(AND(K28="",ΠΕΡΙΦΕΡΕΙΑ!B12&lt;&gt;"Καθόλου"),T14,"")</f>
        <v/>
      </c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</row>
    <row r="29" spans="1:37" ht="210" x14ac:dyDescent="0.25">
      <c r="A29" s="27" t="str">
        <f t="shared" si="0"/>
        <v>F06</v>
      </c>
      <c r="B29" s="171" t="str">
        <f>ΓΕΝΙΚΑ!$C$4</f>
        <v>OTE</v>
      </c>
      <c r="C29" s="32">
        <f>IF(R29="",IF(ΓΕΝΙΚΑ!$B$21="ΝΑΙ",14686,""),"")</f>
        <v>14686</v>
      </c>
      <c r="D29" s="153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58">
        <v>1063</v>
      </c>
      <c r="H29" s="106">
        <f t="shared" si="1"/>
        <v>1063</v>
      </c>
      <c r="I29" s="58"/>
      <c r="J29" s="71" t="str">
        <f t="shared" si="2"/>
        <v/>
      </c>
      <c r="K29" s="31">
        <f t="shared" si="3"/>
        <v>1063</v>
      </c>
      <c r="L29" s="201">
        <v>265</v>
      </c>
      <c r="M29" s="199">
        <f t="shared" si="4"/>
        <v>265</v>
      </c>
      <c r="N29" s="166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29" s="166" t="str">
        <f t="shared" si="6"/>
        <v>Μισή εργάσιμη ημέρα</v>
      </c>
      <c r="P29" s="167">
        <f t="shared" si="6"/>
        <v>0</v>
      </c>
      <c r="R29" s="40" t="str">
        <f t="shared" si="5"/>
        <v/>
      </c>
      <c r="S29" s="146" t="str">
        <f>IF(AND(K29="",ΠΕΡΙΦΕΡΕΙΑ!B13&lt;&gt;"Καθόλου"),T15,"")</f>
        <v/>
      </c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</row>
    <row r="30" spans="1:37" ht="210.75" thickBot="1" x14ac:dyDescent="0.3">
      <c r="A30" s="28" t="str">
        <f t="shared" si="0"/>
        <v>F06</v>
      </c>
      <c r="B30" s="171" t="str">
        <f>ΓΕΝΙΚΑ!$C$4</f>
        <v>OTE</v>
      </c>
      <c r="C30" s="154">
        <f>IF(R30="",IF(ΓΕΝΙΚΑ!$B$21="ΝΑΙ",14688,""),"")</f>
        <v>14688</v>
      </c>
      <c r="D30" s="155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59">
        <v>487</v>
      </c>
      <c r="H30" s="106">
        <f t="shared" si="1"/>
        <v>487</v>
      </c>
      <c r="I30" s="59"/>
      <c r="J30" s="71" t="str">
        <f t="shared" si="2"/>
        <v/>
      </c>
      <c r="K30" s="31">
        <f t="shared" si="3"/>
        <v>487</v>
      </c>
      <c r="L30" s="202">
        <v>171</v>
      </c>
      <c r="M30" s="199">
        <f t="shared" si="4"/>
        <v>171</v>
      </c>
      <c r="N30" s="168" t="str">
        <f t="shared" si="6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 με τον ισχύοντα τιμοκατάλογο του εκάστοτε παρόχου 
Μέσω τηλεφώνου : 13788 Δωρεάν Αναγγελία βλαβών Σταθερής Τηλεφωνίας, στο δίκτυο ή τη σύνδεσή σας 
Ωράριο  Λειτουργίας : 24ωρη εξυπηρέτηση - Χωρίς χρέωση</v>
      </c>
      <c r="O30" s="168" t="str">
        <f t="shared" si="6"/>
        <v>Μισή εργάσιμη ημέρα</v>
      </c>
      <c r="P30" s="169">
        <f t="shared" si="6"/>
        <v>0</v>
      </c>
      <c r="R30" s="40" t="str">
        <f t="shared" si="5"/>
        <v/>
      </c>
      <c r="S30" s="147" t="str">
        <f>IF(AND(K30="",ΠΕΡΙΦΕΡΕΙΑ!B14&lt;&gt;"Καθόλου"),T16,"")</f>
        <v/>
      </c>
      <c r="T30" s="180"/>
      <c r="U30" s="180"/>
      <c r="V30" s="180">
        <v>2</v>
      </c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</row>
  </sheetData>
  <sheetProtection password="ECDD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2019-09-23T07:19:28Z</dcterms:modified>
</cp:coreProperties>
</file>