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tabRatio="863" activeTab="6"/>
  </bookViews>
  <sheets>
    <sheet name="Υπόδειγμα_1_1" sheetId="1" r:id="rId1"/>
    <sheet name="Υπόδειγμα_1_2" sheetId="2" r:id="rId2"/>
    <sheet name="Υπόδειγμα_2" sheetId="3" r:id="rId3"/>
    <sheet name="Υπόδειγμα_3_1" sheetId="4" r:id="rId4"/>
    <sheet name="Υπόδειγμα_3_2" sheetId="5" r:id="rId5"/>
    <sheet name="Υπόδειγμα_3_3" sheetId="6" r:id="rId6"/>
    <sheet name="Υπόδειγμα_3_4" sheetId="7" r:id="rId7"/>
  </sheets>
  <definedNames>
    <definedName name="_ftn1" localSheetId="0">'Υπόδειγμα_1_1'!#REF!</definedName>
    <definedName name="_ftn2" localSheetId="0">'Υπόδειγμα_1_1'!#REF!</definedName>
    <definedName name="_ftnref1" localSheetId="0">'Υπόδειγμα_1_1'!#REF!</definedName>
    <definedName name="_ftnref2" localSheetId="0">'Υπόδειγμα_1_1'!$D$18</definedName>
    <definedName name="_xlnm.Print_Area" localSheetId="0">'Υπόδειγμα_1_1'!$A$1:$L$154</definedName>
    <definedName name="_xlnm.Print_Area" localSheetId="1">'Υπόδειγμα_1_2'!$A$1:$M$138</definedName>
    <definedName name="_xlnm.Print_Area" localSheetId="2">'Υπόδειγμα_2'!$A$1:$AM$384</definedName>
    <definedName name="_xlnm.Print_Area" localSheetId="3">'Υπόδειγμα_3_1'!$A$1:$R$139</definedName>
    <definedName name="_xlnm.Print_Area" localSheetId="4">'Υπόδειγμα_3_2'!$A$1:$AM$373</definedName>
    <definedName name="_xlnm.Print_Area" localSheetId="5">'Υπόδειγμα_3_3'!$A$1:$W$69</definedName>
    <definedName name="_xlnm.Print_Area" localSheetId="6">'Υπόδειγμα_3_4'!$A$1:$Z$301</definedName>
  </definedNames>
  <calcPr fullCalcOnLoad="1"/>
</workbook>
</file>

<file path=xl/sharedStrings.xml><?xml version="1.0" encoding="utf-8"?>
<sst xmlns="http://schemas.openxmlformats.org/spreadsheetml/2006/main" count="847" uniqueCount="333">
  <si>
    <t>Χονδρική ευρυζωνική πρόσβαση (τμήμα δικτύου κορμού)</t>
  </si>
  <si>
    <t>AΡYΣ 1 Mbps</t>
  </si>
  <si>
    <t>AΡYΣ 2 Mbps</t>
  </si>
  <si>
    <t>AΡYΣ 4 Mbps</t>
  </si>
  <si>
    <t>AΡYΣ 8 Mbps</t>
  </si>
  <si>
    <t>AΡYΣ Έως 24 Mbps</t>
  </si>
  <si>
    <t>AΡYΣ</t>
  </si>
  <si>
    <t>OKΣYA</t>
  </si>
  <si>
    <t>Πίνακας 1: Κόστη και απασχολούμενο κεφάλαιο ανά κέντρο κόστους</t>
  </si>
  <si>
    <t>Πίνακας 2: Κατανομή κόστους και απασχολούμενου κεφαλαίου που συνδέεται με τη μετάδοση σε δίκτυα ATM, δίκτυα Ethernet, δίκτυα IP, δίκτυα PSTN και  SDH μετάδοση - ποσοστά</t>
  </si>
  <si>
    <t>Ποσοστό κόστους που κατανέμεται σε…</t>
  </si>
  <si>
    <t>... Απευθείας ζεύξεις μεταξύ κόμβων του δικτύου ATM *)</t>
  </si>
  <si>
    <t>... Απευθείας ζεύξεις μεταξύ κόμβων του δικτύου Ethernet *)</t>
  </si>
  <si>
    <t>... Απευθείας ζεύξεις μεταξύ κόμβων των δικτύων IP *)</t>
  </si>
  <si>
    <t>... Ζεύξεις με SDH και άλλο εξοπλισμό μετάδοσης</t>
  </si>
  <si>
    <t>χωρίς εξοπλισμό μετάδοσης, μόνο σκοτεινή ίνα</t>
  </si>
  <si>
    <t>Κύρια Κέντρα Κόστους (μόνο για κόστη που σχετίζονται με το μήκος των ζεύξεων μετάδοσης)</t>
  </si>
  <si>
    <t>Κύρια Κέντρα Κόστους (μόνο για κόστη που σχετίζονται με χωρητικότητα - SDH και άλλος εξοπλισμός μετάδοσης)</t>
  </si>
  <si>
    <t>... Απευθείας ζεύξεις μεταξύ κόμβων του δικτύου ATM **)</t>
  </si>
  <si>
    <t>... Απευθείας ζεύξεις μεταξύ κόμβων του δικτύου Ethernet **)</t>
  </si>
  <si>
    <t>... Απευθείας ζεύξεις μεταξύ κόμβων των δικτύων IP **)</t>
  </si>
  <si>
    <t>... Ζεύξεις μεταξύ κόμβων του δικτύου PSTN</t>
  </si>
  <si>
    <t>... Μισθωμένες γραμμές που υλοποιούνται αμιγώς με SDH ή άλλες τεχνολογίες πολυπλεξίας***)</t>
  </si>
  <si>
    <t>μόνο ζεύξη μετάδοσης με εξοπλισμό μετάδοσης όπως οι πολυπλέκτες SDH</t>
  </si>
  <si>
    <t>δηλαδή χωρίς τα δίκτυα ATM ή IP</t>
  </si>
  <si>
    <t>... ATM δίκτυα</t>
  </si>
  <si>
    <t>... Ethernet δίκτυα</t>
  </si>
  <si>
    <t>... IP δίκτυα</t>
  </si>
  <si>
    <t>... PSTN</t>
  </si>
  <si>
    <t>... Μισθωμένες γραμμές που υλοποιούνται αμιγώς με SDH ή άλλες τεχνολογίες πολυπλεξίας</t>
  </si>
  <si>
    <t>Πίνακας 3: Κατανομή κόστους που συνδέεται με τη μετάδοση σε δίκτυα  ATM, δίκτυα Ethernet, δίκτυα IP, PSTN και SDH μετάδοση - ποσά</t>
  </si>
  <si>
    <t>LRIC κορμού - ποσό που κατανέμεται σε...</t>
  </si>
  <si>
    <t>Κοινά κόστη πρόσβασης και κορμού - ποσό που κατανέμεται σε …</t>
  </si>
  <si>
    <t>LRAIC κορμού - ποσό που κατανέμεται σε…</t>
  </si>
  <si>
    <t>Σύνολο (Ζεύξεων και Μήκους)</t>
  </si>
  <si>
    <t>Πίνακας 4: Κατανομή απασχολούμενου κεφαλαίου που συνδέεται με μετάδοση σε δίκτυα ATM, δίκτυα Ethernet, δίκτυα IP, PSTN και SDH μετάδοση  - ποσά</t>
  </si>
  <si>
    <t>Μεσοσταθμισμένο απασχολούμενο κεφάλαιο επαυξητικό της μετάδοσης - ποσό που κατανέμεται σε ...</t>
  </si>
  <si>
    <t>Μεσοσταθμισμένο απασχολούμενο κεφάλαιο κοινό για υπηρεσίες πρόσβασης και κορμού</t>
  </si>
  <si>
    <t>Μεσοσταθμισμένο απασχολούμενο κεφάλαιο κοινό για υπηρεσίες πρόσβασης και μετάδοσης που αφορά μετάδοση - ποσό που κατανέμεται σε ...</t>
  </si>
  <si>
    <t>Μεσοσταθμισμένο απασχολούμενο κεφάλαιο κοινό για υπηρεσίες πρόσβασης και κορμού - ποσό που κατανέμεται σε …</t>
  </si>
  <si>
    <t>Υπόδειγμα 3.2.3: Κέντρα κόστους που συνδέονται με ζεύξεις μετάδοσης - Κατανομή κόστους και απασχολούμενου κεφαλαίου που χρησιμοποιείται για υπηρεσίες μετάδοσης</t>
  </si>
  <si>
    <t xml:space="preserve">Υπόδειγμα 3.2.4: Κόστη και απασχολούμενο κεφάλαιο ανά κέντρο κόστους - Υπηρεσίες κορμού εκτός της μετάδοσης κλήσεων PSTN </t>
  </si>
  <si>
    <t>Μεσοσταθμισμένο απασχολούμενο κεφάλαιο επαυξητικό των υπηρεσιών κορμού - ποσό που κατανέμεται σε …</t>
  </si>
  <si>
    <t>Τμήμα κορμού μισθωμένων γραμμών χονδρικής</t>
  </si>
  <si>
    <t>Υποσύνολο</t>
  </si>
  <si>
    <t>&gt; 25 km και &lt; 50 km</t>
  </si>
  <si>
    <t>&gt; 50 km και &lt; 100 km</t>
  </si>
  <si>
    <t xml:space="preserve">Ραδιοφωνική Μετάδοση </t>
  </si>
  <si>
    <t>Τηλεοπτική Μετάδοση</t>
  </si>
  <si>
    <t>Λοιπά</t>
  </si>
  <si>
    <t>Λοιπές υπηρεσίες</t>
  </si>
  <si>
    <t>Λοιπές υπηρεσίες μετάδοσης δεδομένων ATM</t>
  </si>
  <si>
    <t>Υπόδειγμα 3.2.5: Κόστη και απασχολούμενο κεφάλαιο ανά κέντρο κόστους - κλήσεις μετάδοσης PSTN</t>
  </si>
  <si>
    <t>Τμήμα κοινού κόστους υπηρεσιών πρόσβασης και κορμού που έχει κατανεμηθεί σε PSTN</t>
  </si>
  <si>
    <t>Μεσοσταθμισμένο απασχολούμενο κεφάλαιο επαυξητικό του κορμού --- ποσό που κατανέμεται στο PSTN</t>
  </si>
  <si>
    <r>
      <t xml:space="preserve">Μεσοσταθμισμένο απασχολούμενο κεφάλαιο κοινό για πρόσβαση και κορμό που έχει κατανεμηθεί στην </t>
    </r>
    <r>
      <rPr>
        <b/>
        <i/>
        <sz val="10"/>
        <rFont val="Arial"/>
        <family val="2"/>
      </rPr>
      <t>επαύξηση</t>
    </r>
    <r>
      <rPr>
        <b/>
        <i/>
        <sz val="10"/>
        <rFont val="Arial"/>
        <family val="2"/>
      </rPr>
      <t xml:space="preserve"> 'μετάδοση'  --- ποσό που κατανέμεται στο  PSTN</t>
    </r>
  </si>
  <si>
    <t>LRIC κορμού --- ποσό που κατανέμεται σε  PSTN</t>
  </si>
  <si>
    <t>Υπόδειγμα 3.3: Επισκόπηση της κατανομής σε υπηρεσίες πρόσβασης και κορμού</t>
  </si>
  <si>
    <t>Πρόσβαση</t>
  </si>
  <si>
    <t>Κορμός</t>
  </si>
  <si>
    <t>Τμήμα χονδρικής ευρυζωνικής</t>
  </si>
  <si>
    <t>Τμήμα χονδρικών μισθωμένων γραμμών (εσωτερική και εξωτερική ζήτηση)</t>
  </si>
  <si>
    <t>Υπόδειγμα 3.4: Κατανομή κόστους σε τερματικά και ζευκτικά τμήματα μισθωμένων γραμμών χονδρικής και κατανομή κόστους σε χονδρικές ευρυζωνικές υπηρεσίες</t>
  </si>
  <si>
    <t>Πίνακας 1: Κόστη που κατανέμονται σε τερματικά τμήματα μισθωμένων γραμμών χονδρικής</t>
  </si>
  <si>
    <t>Τμήματα πρόσβασης</t>
  </si>
  <si>
    <t>Τμήματα κορμού</t>
  </si>
  <si>
    <t>Τμήμα πρόσβασης</t>
  </si>
  <si>
    <t>Τμήμα κορμού</t>
  </si>
  <si>
    <t>Επαυξητικά σε πρόσβαση</t>
  </si>
  <si>
    <t>Τμήμα κοινού κόστους πρόσβασης και κορμού που κατανέμεται σε πρόσβαση</t>
  </si>
  <si>
    <t>Επαυξητικά σε κορμό</t>
  </si>
  <si>
    <t>Τμήμα κοινού κόστους πρόσβασης και κορμού που κατανέμεται σε κορμό</t>
  </si>
  <si>
    <t>Επαυξητικό σε πρόσβαση</t>
  </si>
  <si>
    <t>Τμήμα κοινό σε πρόσβαση και κορμό που κατανέμεται σε πρόσβαση</t>
  </si>
  <si>
    <t>Επαυξητικό σε κορμό</t>
  </si>
  <si>
    <t>Τμήμα κοινό σε πρόσβαση και κορμό που κατανέμεται σε κορμό</t>
  </si>
  <si>
    <t>Πίνακας 2: Κόστη που κατανέμονται σε ζευκτικά τμήματα μισθωμένων γραμμών χονδρικής</t>
  </si>
  <si>
    <t>Πίνακας 3: Κόστη που κατανέμονται σε Ιδιωτικά Τμηματικά Κυκλώματα</t>
  </si>
  <si>
    <t>OPEX</t>
  </si>
  <si>
    <t>Total</t>
  </si>
  <si>
    <t>ISDN-BRA</t>
  </si>
  <si>
    <t>ISDN-PRA</t>
  </si>
  <si>
    <t>Cross Connects</t>
  </si>
  <si>
    <t>BRAS</t>
  </si>
  <si>
    <t>Km</t>
  </si>
  <si>
    <t>Mean capital employed</t>
  </si>
  <si>
    <t>Link</t>
  </si>
  <si>
    <t>Length</t>
  </si>
  <si>
    <t>Costs</t>
  </si>
  <si>
    <t>*)</t>
  </si>
  <si>
    <t>**)</t>
  </si>
  <si>
    <t>***)</t>
  </si>
  <si>
    <t>&gt; 100 km</t>
  </si>
  <si>
    <t>&lt; 25 km</t>
  </si>
  <si>
    <t>Transmission link by occupation</t>
  </si>
  <si>
    <t xml:space="preserve"> </t>
  </si>
  <si>
    <t>Demand</t>
  </si>
  <si>
    <t>Τα κελιά που σημειώνονται με μπλε χρώμα είναι για στοιχεία που πρέπει να συμπληρωθούν από τον ΟΤΕ.</t>
  </si>
  <si>
    <t>Πίνακας 1: LRΑIC υπηρεσιών πρόσβασης</t>
  </si>
  <si>
    <t>Μεσοσταθμισμένο Απασχολούμενο Κεφάλαιο</t>
  </si>
  <si>
    <t>Κόστος κεφαλαίου</t>
  </si>
  <si>
    <t>Απόσβεσεις</t>
  </si>
  <si>
    <t>Σύνολο (2+3+4)</t>
  </si>
  <si>
    <t>Κόστη δικτύου επαυξητικά της πρόσβασης</t>
  </si>
  <si>
    <t>Χάλκινοι τοπικοί βρόχοι</t>
  </si>
  <si>
    <t>Τοπικοί Βρόχοι οπτικής ίνας</t>
  </si>
  <si>
    <t>Ασύρματες τεχνολογίες πρόσβασης (π.χ. WIMAX)</t>
  </si>
  <si>
    <t>Σωλήνες και στύλοι στο βαθμό που απασχολούνται αποκλειστικά από τοπικούς βρόχους</t>
  </si>
  <si>
    <t>PSTN κάτρες τελικών χρηστών σε κόμβους PSTN ή σε συγκεντρωτές PSTN</t>
  </si>
  <si>
    <t xml:space="preserve">ISDN-BRA κάτρες τελικών χρηστών σε PSTN κόμοβους ή σε συγκεντρωτές PSTN </t>
  </si>
  <si>
    <r>
      <t>ISDN-PRA κάρτες τελικών χρηστών σε κόμβους PSTN ή σε συγκεντρωτές PSTN</t>
    </r>
    <r>
      <rPr>
        <sz val="10"/>
        <color indexed="10"/>
        <rFont val="Arial"/>
        <family val="2"/>
      </rPr>
      <t xml:space="preserve"> </t>
    </r>
  </si>
  <si>
    <t>DSLAMs (εξοπλισμός που σχετίζεται με γραμμές πρόσβασης) και splitters</t>
  </si>
  <si>
    <t>Κύριος Κατανεμητής (Main Distribution Frame) και εσωτερική καλωδίωση</t>
  </si>
  <si>
    <t>Κατανάλωση ρεύματος, προμήθεια ρεύματος έκτακτης ανάγκης, κλιματισμός</t>
  </si>
  <si>
    <t>Κτίρια για τεχνικό εξοπλισμό</t>
  </si>
  <si>
    <t>Λοιπά τμήματα δικτύου</t>
  </si>
  <si>
    <t>Εταιρικές γενικές λειτουργικές δαπάνες επαυξητικές της πρόσβασης</t>
  </si>
  <si>
    <t>Εταιρικός σχεδιασμός και Έλεγχος</t>
  </si>
  <si>
    <t>Νομικά</t>
  </si>
  <si>
    <t>Προμήθειες</t>
  </si>
  <si>
    <t>Διαχείριση Προϊόντων</t>
  </si>
  <si>
    <t>Πληροφορική</t>
  </si>
  <si>
    <t>Ανθρώπινοι Πόροι</t>
  </si>
  <si>
    <t>Χρηματοοικονομική Λογιστική</t>
  </si>
  <si>
    <t>Οχήματα Μεταφορών</t>
  </si>
  <si>
    <t>Λοιπές εταιρικές γενικές λειτουργικές δαπάνες</t>
  </si>
  <si>
    <t>Υποσύνολο: Εταιρικές γενικές λειτουργικές δαπάνες επαυξητικές της πρόσβασης</t>
  </si>
  <si>
    <t>Υποσύνολο: LRΑIC δικτύου πρόσβασης</t>
  </si>
  <si>
    <t>LRΑIC εξωτερικών πωλήσεων υπηρεσιών πρόσβασης (πωλήσεων σε πελάτες χονδρικής)</t>
  </si>
  <si>
    <t>σημεία τερματισμού δικτύου</t>
  </si>
  <si>
    <t>μονάδες</t>
  </si>
  <si>
    <t>Πίνακας 2: LRΑIC υπηρεσιών κορμού</t>
  </si>
  <si>
    <t>Απόσβεση</t>
  </si>
  <si>
    <t>Κόστη δικτύου επαυξητικά στο δίκτυο κορμού</t>
  </si>
  <si>
    <t xml:space="preserve">Συγκεντρωτές </t>
  </si>
  <si>
    <t>Αναλογικοί κόμβοι</t>
  </si>
  <si>
    <t>Ψηφιακοί τοπικοί κόμβοι</t>
  </si>
  <si>
    <t>Ψηφιακοί tandem κόμβοι</t>
  </si>
  <si>
    <t>Ψηφιακοί trunk κόμβοι</t>
  </si>
  <si>
    <t>Διεθνής μεταγωγή (επαυξητικό κόστος αναβάθμισης ενός tandem κόμβου σε διεθνή κόμβο μεταγωγής)</t>
  </si>
  <si>
    <t>SDH-πολυπλέκτες</t>
  </si>
  <si>
    <t>Μικροκυματική μετάδοση point-to-point</t>
  </si>
  <si>
    <t>Άλλη τεχνολογία μετάδοσης</t>
  </si>
  <si>
    <t>Κέντρο Διαχείρισης Δικτύου (OSS)</t>
  </si>
  <si>
    <t>Σωλήνες και στύλοι</t>
  </si>
  <si>
    <t>Καλώδια οπτικής ίνας</t>
  </si>
  <si>
    <t>Κέντρο Διαχείρισης Δικτύου PSTN</t>
  </si>
  <si>
    <t>DSLAMs (εξοπλισμός που σχετίζεται με τη χωρητικότητα)</t>
  </si>
  <si>
    <t>Κόμβοι (ATM και Ethernet)</t>
  </si>
  <si>
    <t>Συγκεντρωτές (ATM και Ethernet)</t>
  </si>
  <si>
    <t>Ειδικός εξοπλισμός μετάδοσης (ATM και Ethernet)</t>
  </si>
  <si>
    <t>IP δρομολογητές</t>
  </si>
  <si>
    <t>Εταιρικές γενικές λειτουργικές δαπάνες επαυξητικές του δικτύου κορμού</t>
  </si>
  <si>
    <t>Υποσύνολο: Εταιρικές γενικές λειτουργικές δαπάνες επαυξητικές του δικτύου κορμού</t>
  </si>
  <si>
    <t>Υποσύνολο: LRAIC του δικτύο κορμού</t>
  </si>
  <si>
    <t>LRAIC εξωτερικών πωλήσεων υπηρεσιών κορμού (πωλήσεων σε πελάτες χονδρικής)</t>
  </si>
  <si>
    <t>Σύνολο: LRAIC υπηρεσιών κορμού</t>
  </si>
  <si>
    <t>Μονάδες</t>
  </si>
  <si>
    <t>Km σωλήνα</t>
  </si>
  <si>
    <t>Km ίνας</t>
  </si>
  <si>
    <t>Πίνακας 3: Κόστη δικτύου κοινά σε υπηρεσίες πρόσβασης και κορμού</t>
  </si>
  <si>
    <t>Κόστη δικτύου</t>
  </si>
  <si>
    <r>
      <t xml:space="preserve">Σωλήνες και </t>
    </r>
    <r>
      <rPr>
        <sz val="10"/>
        <rFont val="Arial"/>
        <family val="2"/>
      </rPr>
      <t>στύλοι</t>
    </r>
  </si>
  <si>
    <t>DSLAMs και splitters</t>
  </si>
  <si>
    <t>Λοιπά τμήματα του δικτύου</t>
  </si>
  <si>
    <t>Σύνολο: Κόστη δικτύου κοινά σε υπηρεσίες πρόσβασης και κορμού</t>
  </si>
  <si>
    <t>Αριθμητικά μεγέθη για το δίκτυο του ΟΤΕ</t>
  </si>
  <si>
    <t>Πίνακας 4: Ειδικά κόστη λιανικής (LRΑIC παροχής και πώλησης προϊόντων σε πελάτες λιανικής)</t>
  </si>
  <si>
    <t>Οργανωτικές μονάδες και υποδομή που συνδέονται ειδικά με τη λιανική</t>
  </si>
  <si>
    <t>Καταστήματα και σημεία πώλησης</t>
  </si>
  <si>
    <t>Λιανική τιμολόγηση και είσπραξη πληρωμών</t>
  </si>
  <si>
    <t>Ανάπτυξη προϊόντων</t>
  </si>
  <si>
    <t>Μάρκετινγκ</t>
  </si>
  <si>
    <t>Εξυπηρέτηση πελατών</t>
  </si>
  <si>
    <t>Πωλήσεις για μη οικιακούς πελάτες</t>
  </si>
  <si>
    <t>Υποσύνολο κόστους</t>
  </si>
  <si>
    <t>Εταιρικές γενικές λειτουργικές δαπάνες επαυξητικές της λιανικής</t>
  </si>
  <si>
    <t>Υποσύνολο εταιρικών γενικών λειτουργικών δαπανών</t>
  </si>
  <si>
    <t>Σύνολο: LRIC παροχής και πώλησης λιανικών υπηρεσιών</t>
  </si>
  <si>
    <t>Εταιρικές γενικές λειτουργικές δαπάνες επαυξητικές των "λοιπών" υπηρεσιών</t>
  </si>
  <si>
    <t>Πίνακας 5: Εταιρικές γενικές λειτουργικές δαπάνες επαυξητικές των "λοιπών" υπηρεσιών</t>
  </si>
  <si>
    <t>Σύνολο</t>
  </si>
  <si>
    <t>Πίνακας 6: Εταιρικές γενικές λειτουργικές δαπάνες κοινές της χονδρικής (πρόσβαση και κορμός), της λιανικής και των "λοιπών" υπηρεσιών</t>
  </si>
  <si>
    <t>Εταιρικές γενικές λειτουργικές δαπάνες κοινές της χονδρικής (πρόσβαση και κορμός), της λιανικής και των "λοιπών" υπηρεσιών</t>
  </si>
  <si>
    <t>Πίνακας 1: Κατανομή "εταιρικών γενικών λειτουργικών δαπανών κοινών για τη χονδρική,  τη λιανική και τις λοιπές υπηρεσίες"</t>
  </si>
  <si>
    <t>Ποσοστό κοινών εταιρικών γενικών λειτουργικών δαπανών  που κατανέμονται στη χονδρική (πρόσβαση και κορμός)</t>
  </si>
  <si>
    <t xml:space="preserve">Ποσοστό κοινών εταιρικών γενικών λειτουργικών δαπανών που κατανέμονται στη λιανική </t>
  </si>
  <si>
    <t>Ποσοστό κοινών εταιρικών γενικών λειτουργικών δαπανών που κατανέμονται στις "λοιπές" υπηρεσίες</t>
  </si>
  <si>
    <t>Ποσό κοινών εταιρικών γενικών λειτουργικών δαπανών  που κατανέμονται στη χονδρική (πρόσβαση και κορμός)</t>
  </si>
  <si>
    <t xml:space="preserve">Ποσό κοινών εταιρικών γενικών λειτουργικών δαπανών που κατανέμονται στη λιανική </t>
  </si>
  <si>
    <t>Ποσό κοινών εταιρικών γενικών λειτουργικών δαπανών που κατανέμονται στις "λοιπές" υπηρεσίες</t>
  </si>
  <si>
    <t>Εταιρικές γενικές λειτουργικές δαπάνες κοινές στη χονδρική (αναλυτικά)</t>
  </si>
  <si>
    <t>Πίνακας 1.1: Εταιρικές γενικές λειτουργικές δαπάνες κοινές της χονδρικής (πρόσβαση και κορμός), της λιανικής και των "λοιπών" υπηρεσιών</t>
  </si>
  <si>
    <t>Πίνακας 1.2.: Εταιρικές γενικές λειτουργικές δαπάνες κοινές στη χονδρική (αναλυτικά)</t>
  </si>
  <si>
    <t>Πίνακας 2: Κατανομή κοινών εταιρικών γενικών λειτουργικών δαπανών  που αφορούν τη χονδρική και κοινού κόστους δικτύου σε υπηρεσίες πρόσβασης και κορμού</t>
  </si>
  <si>
    <t>Υποσύνολο: Κόστη δικτύου επαυξητικά της πρόσβασης</t>
  </si>
  <si>
    <t>Σύνολο: LRΑIC υπηρεσιών πρόσβασης</t>
  </si>
  <si>
    <t>Υποσύνολο: Κόστη δικτύου επαυξητικά του κορμού</t>
  </si>
  <si>
    <t>Ποσοστά κατανομής κοινού κόστους υπηρεσιών πρόσβασης και κορμού</t>
  </si>
  <si>
    <t>Ποσοστά κατανομής κοινού κόστους υπηρεσιών πρόσβασης και κορμού σε υπηρεσίες πρόσβασης</t>
  </si>
  <si>
    <t>Ποσοστά κατανομής κοινού κόστους υπηρεσιών πρόσβασης και κορμού σε υπηρεσίες κορμού</t>
  </si>
  <si>
    <t>Τμήμα κοινού κόστους δικτύου που κατανέμεται σε υπηρεσίες πρόσβασης</t>
  </si>
  <si>
    <t>Σύνολο: Τμήμα κοινού κόστους δικτύου που κατανέμεται σε υπηρεσίες πρόσβασης</t>
  </si>
  <si>
    <t>Σύνολο: Τμήμα κοινού κόστους δικτύου που κατανέμεται σε υπηρεσίες κορμού</t>
  </si>
  <si>
    <t>Τμήμα κοινού κόστους δικτύου που κατανέμεται σε υπηρεσίες κορμού</t>
  </si>
  <si>
    <t>Υπόδειγμα 1.1: Προσδιορισμός του σχετικού κόστους</t>
  </si>
  <si>
    <t>Υπόδειγμα 1.2: Περαιτέρω κατανομή του κοινού κόστους</t>
  </si>
  <si>
    <t>Βασιζόμενο σε στοιχεία του Υποδείγματος 1_1</t>
  </si>
  <si>
    <t>Υπόδειγμα 2: Καταμερισμός κόστους σε κέντρα κόστους</t>
  </si>
  <si>
    <t>Τα στοιχεία για τα κελιά με μπλε χρώμα πρέπει να συμπληρωθούν από τον ΟΤΕ</t>
  </si>
  <si>
    <t>Πίνακας 1: Κόστη που κατανέμονται σε Κέντρα κόστους που συνδέονται με υπηρεσίες πρόσβασης</t>
  </si>
  <si>
    <t>Τοπικός βρόχος</t>
  </si>
  <si>
    <t>Κάρτες τελικών χρηστών σε  PSTN συγκεντρωτές ή PSTN κόμβους</t>
  </si>
  <si>
    <t>DSLAM για ATM</t>
  </si>
  <si>
    <t>DSLAM για Ethernet</t>
  </si>
  <si>
    <t>Πολυπλέκτες SDH στο χώρο του πελάτη</t>
  </si>
  <si>
    <t>Πώληση υπηρεσιών χονδρικής σε αιτούμενους πρόσβαση</t>
  </si>
  <si>
    <t>PSTN κάρτες</t>
  </si>
  <si>
    <t>ISDN-BRA κάρτες</t>
  </si>
  <si>
    <t>ISDN-PRA κάρτες</t>
  </si>
  <si>
    <t>Κύρια Κέντρα Κόστους</t>
  </si>
  <si>
    <t>LRΑIC υπηρεσιών πρόσβασης</t>
  </si>
  <si>
    <t>Μεσοσταθμισμένο απασχολούμενο κεφάλαιο</t>
  </si>
  <si>
    <t>Συνολικό κόστος</t>
  </si>
  <si>
    <t>Σύνολο: Τμήμα κοινού κόστους δικτύου και κοινών εταιρικών γενικών λειτουργικών δαπανών που κατανέμονται σε υπηρεσίες πρόσβασης</t>
  </si>
  <si>
    <t>Πίνακας 2: Κόστη που κατανέμονται σε Κέντρα κόστους που συνδέονται με υπηρεσίες κορμού</t>
  </si>
  <si>
    <t>PSTN-κόμβοι</t>
  </si>
  <si>
    <t>Ζεύξεις μετάδοσης</t>
  </si>
  <si>
    <t>DSLAMs για ATM</t>
  </si>
  <si>
    <t>DSLAMs για IP</t>
  </si>
  <si>
    <t>Συγκεντρωτές για ATM</t>
  </si>
  <si>
    <t>Συγκεντρωτές Ethernet/IP</t>
  </si>
  <si>
    <t>BRAS για ATM</t>
  </si>
  <si>
    <t>BRAS για IP</t>
  </si>
  <si>
    <t>ATM κόμβοι (π.χ. κέντρα μεταγωγής και συγκεντρωτές)</t>
  </si>
  <si>
    <t>Κόμβοι Ethernet/IP (π.χ. κέντρα μεταγωγής )</t>
  </si>
  <si>
    <t>IP-δρομολογητές</t>
  </si>
  <si>
    <t>Πώληση υπηρεσιών χονδρικής σε τρίτους που αιτούνται υπηρεσίες μετάδοσης</t>
  </si>
  <si>
    <t>Συγκεντρωτές</t>
  </si>
  <si>
    <t>Τοπικοί κόμβοι</t>
  </si>
  <si>
    <t>Tandem κόμβοι</t>
  </si>
  <si>
    <t>Ζευκτικοί (Trunk) κόμβοι</t>
  </si>
  <si>
    <t>Διεθνείς κόμβοι</t>
  </si>
  <si>
    <t>RSU - local μετάδοση</t>
  </si>
  <si>
    <t>local-local μετάδοση</t>
  </si>
  <si>
    <t>local - tandem μετάδοση</t>
  </si>
  <si>
    <t>local - trunk μετάδοση</t>
  </si>
  <si>
    <t>Tandem - tandem μετάδοση</t>
  </si>
  <si>
    <t>Tandem - trunk μετάδοση</t>
  </si>
  <si>
    <t>Trunk - trunkμετάδοση</t>
  </si>
  <si>
    <t>Tandem - international μετάδοση</t>
  </si>
  <si>
    <t>Trunk - international μετάδοση</t>
  </si>
  <si>
    <t>Βάσει Ζεύξεων</t>
  </si>
  <si>
    <t>Βάσει Μήκους</t>
  </si>
  <si>
    <t>LRΑIC υπηρεσιών κορμού</t>
  </si>
  <si>
    <t>Συνολικά κόστη</t>
  </si>
  <si>
    <t>Κόστη δικτύου κοινά σε υπηρεσίες πρόσβασης και κορμού</t>
  </si>
  <si>
    <t>Τμήμα κοινών εταιρικών γενικών λειτουργικών δαπανών χονδρικής που κατανέμεται σε υπηρεσίες πρόσβασης</t>
  </si>
  <si>
    <t>Τμήμα κοινών εταιρικών γενικών λειτουργικών δαπανών χονδρικής που κατανέμεται σε υπηρεσίες κορμού</t>
  </si>
  <si>
    <t>Σύνολο: Τμήμα κοινού κόστους δικτύου και κοινών εταιρικών γενικών λειτουργικών δαπανών που κατανέμονται σε υπηρεσίες κορμού</t>
  </si>
  <si>
    <t>Υπόδειγμα 3: Κατανομή κόστους σε υπηρεσίες χονδρικής</t>
  </si>
  <si>
    <t>Υπόδειγμα 3.1: Κατανομή κόστους σε υπηρεσίες πρόσβασης</t>
  </si>
  <si>
    <t>Τα στοιχεία στα κελιά με μπλε χρώμα πρέπει να συμπληρωθούν από τον ΟΤΕ</t>
  </si>
  <si>
    <t>Πίνακας 1: Ποσά κόστους και απασχολούμενο κεφάλαιο που συνδέεται με την πρόσβαση ανά κέντρο κόστους</t>
  </si>
  <si>
    <t>LRΑIC υπηρεσιών δικτύου πρόσβασης</t>
  </si>
  <si>
    <t>Τμήμα του κοινού κόστους υπηρεσιών πρόσβασης και μετάδοσης που κατανέμονται στις υπηρεσίες πρόσβασης</t>
  </si>
  <si>
    <t>Μεσοσταθμισμένο απασχολούμενο κεφάλαιο επαυξητικό των υπηρεσιών πρόσβασης</t>
  </si>
  <si>
    <t xml:space="preserve">Μεσοσταθμισμένο απασχολούμενο κεφάλαιο κοινό στις υπηρεσίες πρόσβασης και μετάδοσης που έχει κατανεμηθεί στις υπηρεσίες πρόσβασης </t>
  </si>
  <si>
    <t>Συνδεδεμένα με το Δίκτυο</t>
  </si>
  <si>
    <t>Συνδεδεμένα με την πώληση υπηρεσιών πρόσβασης σε αιτούμενους πρόσβαση</t>
  </si>
  <si>
    <t>Πίνακας 2: Ποσοστά κατανομής</t>
  </si>
  <si>
    <t>Ζήτηση</t>
  </si>
  <si>
    <t>Εσωτερική και εξωτερική ζήτηση</t>
  </si>
  <si>
    <t>Μόνο εξωτερική ζήτηση</t>
  </si>
  <si>
    <t>Πρόσβαση στο δημόσιο τηλεφωνικό δίκτυο (συμπεριλαμβανομένης της Χονδρικής Εκμίσθωσης Γραμμών)</t>
  </si>
  <si>
    <t>Αδεσμοποίητη πρόσβαση στον τοπικό βρόχο</t>
  </si>
  <si>
    <t>Πλήρως αδεσμοποίητη πρόσβαση στον τοπικό βρόχο</t>
  </si>
  <si>
    <t>Πλήρως αδεσμοποίητη πρόσβαση στον υπο-βρόχο</t>
  </si>
  <si>
    <t>Μεριζόμενη πρόσβαση στον τοπικό βρόχο</t>
  </si>
  <si>
    <t>Μεριζόμενη πρόσβαση στον υπο-βρόχο</t>
  </si>
  <si>
    <t>Στοιχεία πρόσβασης των χονδρικών μισθωμένων γραμμών (εσωτερική και εξωτερική ζήτηση)</t>
  </si>
  <si>
    <t>Αναλογικές M1020/25</t>
  </si>
  <si>
    <t>Αναλογικές M1040</t>
  </si>
  <si>
    <t>Ψηφιακές 64 kbps</t>
  </si>
  <si>
    <t>Ψηφιακές 128 kpbs</t>
  </si>
  <si>
    <t>Ψηφιακές 256 kpbs</t>
  </si>
  <si>
    <t>Ψηφιακές 384 kpbs</t>
  </si>
  <si>
    <t>Ψηφιακές 512 kpbs</t>
  </si>
  <si>
    <t>Ψηφιακές 1024 kpbs</t>
  </si>
  <si>
    <t>Ψηφιακές 1920 kpbs</t>
  </si>
  <si>
    <t>Ψηφιακές 2 Mbps</t>
  </si>
  <si>
    <t xml:space="preserve">Ψηφιακές 34 Mbps </t>
  </si>
  <si>
    <t>Ψηφιακές 155 Mbps</t>
  </si>
  <si>
    <t>Ψηφιακές &gt; 155 Mbps</t>
  </si>
  <si>
    <t>Ζεύξεις διασύνδεσης</t>
  </si>
  <si>
    <t>Ραδιοφωνική μετάδοση</t>
  </si>
  <si>
    <t>Τηλεοπτική μετάδοση</t>
  </si>
  <si>
    <t>Πίνακας 3: Ποσά κόστους και μεσοσταθμισμένο απασχολούμενο κεφάλαιο  ανά υπηρεσία πρόσβασης</t>
  </si>
  <si>
    <t>Κόστη</t>
  </si>
  <si>
    <t>Επαυξητικά στις υπηρεσίες πρόσβασης</t>
  </si>
  <si>
    <t>Πίνακας 4: Ποσά κόστους (σε €/μονάδα) και μεσοσταθμισμένο απασχολούμενο κεφάλαιο (σε €/μονάδα) ανά υπηρεσία πρόσβασης</t>
  </si>
  <si>
    <t>Υπόδειγμα 3.2: Κατανομή κόστους σε υπηρεσίες κορμού</t>
  </si>
  <si>
    <t>Υπόδειγμα 3.2.1:Κόστη και απασχολούμενο κεφάλαιο ανά κέντρο κόστους που συνδέεται με υπηρεσίες κορμού (μετάδοσης)</t>
  </si>
  <si>
    <t xml:space="preserve">Τμήμα κοινού κόστους υπηρεσιών πρόσβασης και κορμού που έχει κατανεμηθεί στις "υπηρεσίες κορμού" </t>
  </si>
  <si>
    <t>Μεσοσταθμισμένο απασχολούμενο κεφάλαιο επαυξητικό των υπηρεσιών κορμού</t>
  </si>
  <si>
    <t xml:space="preserve">Μεσοσταθμισμένο απασχολούμενο κεφάλαιο κοινό για τις υπηρεσίες πρόσβασης και κορμού που έχει κατανεμηθεί στις "υπηρεσίες κορμού" </t>
  </si>
  <si>
    <t>Υπόδειγμα 3.2.2: Κέντρο κόστους "πώληση υπηρεσιών χονδρικής σε αιτούμενους πρόσβαση" - Κατανομή κόστους και απαχολούμενου κεφαλαίου σε υπηρεσίες κορμού</t>
  </si>
  <si>
    <t>Ποσοστά κατανομής κόστους  / μεσοσταθμισμένου απασχολούμενου κεφάλαιο που χρησιμοποιείται για τις υπηρεσίες πρόσβασης</t>
  </si>
  <si>
    <t>Στοιχεία κορμού των μισθωμένων γραμμών χονδρικής</t>
  </si>
  <si>
    <t>αναλογικές M1020/25</t>
  </si>
  <si>
    <t>αναλογικές M1040</t>
  </si>
  <si>
    <t>Υπηρεσίες διασύνδεσης που παρέχονται σε αιτούμενους πρόσβαση</t>
  </si>
  <si>
    <t>Εκκίνηση κλήσεων (μόνο τοπική)</t>
  </si>
  <si>
    <t>Τερματισμός κλήσεων (μόνο τοπικός)</t>
  </si>
  <si>
    <t>Υπηρεσίες διαβίβασης που προσφέρονται με εκκίνηση/τερματισμό</t>
  </si>
  <si>
    <t>Διαβίβαση μεταξύ άλλων δικτύων</t>
  </si>
  <si>
    <t>Θύρες διασύνδεσης</t>
  </si>
  <si>
    <t>Σηματοδοσία διασύνδεσης</t>
  </si>
  <si>
    <t>Απλή διαβίβαση</t>
  </si>
  <si>
    <t>Διπλή διαβίβαση</t>
  </si>
  <si>
    <t>Λοιπές υπηρεσίες διαβίβασης</t>
  </si>
  <si>
    <t>Εσωτερικά προσφερόμενες υπηρεσίες μετάδοσης κλήσεων</t>
  </si>
  <si>
    <t>Τοπικές κλήσεις εντός δικτύου</t>
  </si>
  <si>
    <t>Τοπικές κλήσεις εκτός δικτύου (τέλος παρακράτησης)</t>
  </si>
  <si>
    <t>Υπεραστικές κλήσεις εντός δικτύου</t>
  </si>
  <si>
    <t>Υπεραστικές κλήσεις εκτός δικτύου (τέλος παρακράτησης)</t>
  </si>
  <si>
    <t>Κλήσεις από σταθερό σε κινητό</t>
  </si>
  <si>
    <t>Κλήσεις σε παρόχους υπηρεσιών διαδικτύου εντός δικτύου</t>
  </si>
  <si>
    <t>Κλήσεις σε παρόχους υπηρεσιών διαδικτύου εκτός δικτύου (τέλος παρακράτησης)</t>
  </si>
  <si>
    <t>Κλήσεις σε άλλους παρόχους υπηρεσιών εντός δικτύου</t>
  </si>
  <si>
    <t>Κλήσεις σε άλλους παρόχους υπηρεσιών εκτός δικτύου (τέλος παρακράτησης)</t>
  </si>
  <si>
    <t>Άλλες κλήσεις</t>
  </si>
  <si>
    <t>PSTN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</si>
</sst>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\(0\)"/>
    <numFmt numFmtId="181" formatCode="#,##0&quot; m DEN&quot;"/>
    <numFmt numFmtId="182" formatCode="#,##0&quot; Mio. SFR&quot;"/>
    <numFmt numFmtId="183" formatCode="0&quot; bn min.&quot;"/>
    <numFmt numFmtId="184" formatCode="0.0"/>
    <numFmt numFmtId="185" formatCode="#,##0&quot; m €&quot;"/>
    <numFmt numFmtId="186" formatCode="0.0%"/>
    <numFmt numFmtId="187" formatCode="#,##0.0\ &quot;€-Cents/min.&quot;"/>
    <numFmt numFmtId="188" formatCode="#,##0.00\ &quot;m&quot;"/>
    <numFmt numFmtId="189" formatCode="#,##0.0\ &quot;m&quot;"/>
    <numFmt numFmtId="190" formatCode="#,##0.0\ &quot;€/unit&quot;"/>
    <numFmt numFmtId="191" formatCode="0\ &quot;units&quot;"/>
    <numFmt numFmtId="192" formatCode="&quot;(&quot;0&quot;)&quot;"/>
    <numFmt numFmtId="193" formatCode="0\ &quot;m units&quot;"/>
    <numFmt numFmtId="194" formatCode="0\ &quot;bn min.&quot;"/>
    <numFmt numFmtId="195" formatCode="#,##0\ &quot;m units&quot;"/>
    <numFmt numFmtId="196" formatCode="0\ &quot;€/unit&quot;"/>
    <numFmt numFmtId="197" formatCode="0\ &quot;€/km&quot;"/>
    <numFmt numFmtId="198" formatCode="#,##0.00\ &quot;m km&quot;"/>
    <numFmt numFmtId="199" formatCode="#,##0.000\ &quot;m units&quot;"/>
    <numFmt numFmtId="200" formatCode="#,##0.00\ &quot;€/unit&quot;"/>
    <numFmt numFmtId="201" formatCode="#,##0.00\ &quot;€/km&quot;"/>
    <numFmt numFmtId="202" formatCode="#,##0.0000\ &quot;€/min.&quot;"/>
    <numFmt numFmtId="203" formatCode="#,##0.0"/>
    <numFmt numFmtId="204" formatCode="#,##0&quot; € per&quot;"/>
    <numFmt numFmtId="205" formatCode="0\ &quot;m&quot;"/>
    <numFmt numFmtId="206" formatCode="#,##0\ &quot;kbps&quot;"/>
    <numFmt numFmtId="207" formatCode="0\ &quot;m kbps&quot;"/>
    <numFmt numFmtId="208" formatCode="0\ &quot;€&quot;"/>
    <numFmt numFmtId="209" formatCode="#,##0&quot; €/kbps&quot;"/>
    <numFmt numFmtId="210" formatCode="#,##0&quot; kbps&quot;"/>
    <numFmt numFmtId="211" formatCode="#,##0\ &quot; €&quot;"/>
    <numFmt numFmtId="212" formatCode="0\ &quot;m €&quot;"/>
    <numFmt numFmtId="213" formatCode="0.00%;0.00%;0.00%"/>
    <numFmt numFmtId="214" formatCode="0.00%;0.00%;_-* &quot;-&quot;??\ &quot;DM&quot;_-;_-@_-"/>
    <numFmt numFmtId="215" formatCode="0.00%;0.00%;_-* &quot;-&quot;??\ &quot;%&quot;_-;_-@_-"/>
    <numFmt numFmtId="216" formatCode="0.00&quot;€&quot;;0.00&quot;€&quot;;_-* &quot;-&quot;??\ &quot;€&quot;_-;_-@_-"/>
    <numFmt numFmtId="217" formatCode="0\ &quot;€/min.&quot;"/>
    <numFmt numFmtId="218" formatCode="&quot;4.&quot;General"/>
    <numFmt numFmtId="219" formatCode="#,##0&quot; m&quot;"/>
    <numFmt numFmtId="220" formatCode="&quot;5.1.&quot;0"/>
    <numFmt numFmtId="221" formatCode="&quot;5.2.&quot;0"/>
    <numFmt numFmtId="222" formatCode="&quot;5.3.&quot;0"/>
    <numFmt numFmtId="223" formatCode="#,##0.0&quot; m €&quot;"/>
    <numFmt numFmtId="224" formatCode="#,##0.00&quot; m €&quot;"/>
    <numFmt numFmtId="225" formatCode="#,##0.000&quot; m €&quot;"/>
    <numFmt numFmtId="226" formatCode="0&quot; εκ λεπτά.&quot;"/>
    <numFmt numFmtId="227" formatCode="0&quot; μονάδες&quot;"/>
  </numFmts>
  <fonts count="2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 diagonalUp="1" diagonalDown="1">
      <left style="medium">
        <color indexed="8"/>
      </left>
      <right>
        <color indexed="63"/>
      </right>
      <top style="dashed">
        <color indexed="8"/>
      </top>
      <bottom style="medium">
        <color indexed="8"/>
      </bottom>
      <diagonal style="thin">
        <color indexed="8"/>
      </diagonal>
    </border>
    <border diagonalUp="1" diagonalDown="1">
      <left>
        <color indexed="63"/>
      </left>
      <right style="medium">
        <color indexed="8"/>
      </right>
      <top style="dashed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 diagonalDown="1">
      <left style="medium">
        <color indexed="8"/>
      </left>
      <right>
        <color indexed="63"/>
      </right>
      <top style="dashed">
        <color indexed="8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medium">
        <color indexed="8"/>
      </right>
      <top style="dashed">
        <color indexed="8"/>
      </top>
      <bottom>
        <color indexed="63"/>
      </bottom>
      <diagonal style="thin">
        <color indexed="8"/>
      </diagonal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 diagonalUp="1"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Up="1" diagonalDown="1">
      <left style="medium">
        <color indexed="8"/>
      </left>
      <right>
        <color indexed="63"/>
      </right>
      <top style="dashed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medium">
        <color indexed="8"/>
      </right>
      <top style="dashed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 diagonalUp="1" diagonalDown="1">
      <left style="medium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 style="medium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 diagonalDown="1"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 diagonalUp="1" diagonalDown="1">
      <left style="medium">
        <color indexed="8"/>
      </left>
      <right>
        <color indexed="63"/>
      </right>
      <top>
        <color indexed="63"/>
      </top>
      <bottom style="dashed">
        <color indexed="8"/>
      </bottom>
      <diagonal style="thin">
        <color indexed="8"/>
      </diagonal>
    </border>
    <border diagonalUp="1" diagonalDown="1">
      <left>
        <color indexed="63"/>
      </left>
      <right style="medium">
        <color indexed="8"/>
      </right>
      <top>
        <color indexed="63"/>
      </top>
      <bottom style="dashed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>
        <color indexed="8"/>
      </diagonal>
    </border>
    <border>
      <left style="thin">
        <color indexed="8"/>
      </left>
      <right style="thin"/>
      <top>
        <color indexed="63"/>
      </top>
      <bottom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>
        <color indexed="8"/>
      </diagonal>
    </border>
    <border diagonalUp="1" diagonalDown="1">
      <left>
        <color indexed="63"/>
      </left>
      <right style="thin"/>
      <top>
        <color indexed="63"/>
      </top>
      <bottom style="thin"/>
      <diagonal style="thin">
        <color indexed="8"/>
      </diagonal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>
        <color indexed="8"/>
      </diagonal>
    </border>
    <border diagonalUp="1" diagonalDown="1">
      <left style="thin"/>
      <right style="thin"/>
      <top>
        <color indexed="63"/>
      </top>
      <bottom>
        <color indexed="63"/>
      </bottom>
      <diagonal style="thin">
        <color indexed="8"/>
      </diagonal>
    </border>
    <border diagonalUp="1" diagonalDown="1">
      <left style="thin"/>
      <right style="thin"/>
      <top>
        <color indexed="63"/>
      </top>
      <bottom style="thin"/>
      <diagonal style="thin">
        <color indexed="8"/>
      </diagonal>
    </border>
    <border diagonalUp="1"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 diagonalUp="1" diagonalDown="1">
      <left>
        <color indexed="63"/>
      </left>
      <right style="medium"/>
      <top style="thin"/>
      <bottom style="thin"/>
      <diagonal style="thin">
        <color indexed="8"/>
      </diagonal>
    </border>
    <border diagonalUp="1" diagonalDown="1">
      <left style="medium"/>
      <right style="thin">
        <color indexed="8"/>
      </right>
      <top style="thin"/>
      <bottom style="thin"/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/>
      <bottom style="thin"/>
      <diagonal style="thin">
        <color indexed="8"/>
      </diagonal>
    </border>
    <border diagonalUp="1" diagonalDown="1">
      <left style="medium"/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 style="medium"/>
      <right style="thin">
        <color indexed="8"/>
      </right>
      <top>
        <color indexed="63"/>
      </top>
      <bottom style="thin"/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/>
      <diagonal style="thin">
        <color indexed="8"/>
      </diagonal>
    </border>
    <border diagonalUp="1" diagonalDown="1">
      <left style="medium"/>
      <right style="thin">
        <color indexed="8"/>
      </right>
      <top style="thin"/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/>
      <bottom>
        <color indexed="63"/>
      </bottom>
      <diagonal style="thin">
        <color indexed="8"/>
      </diagonal>
    </border>
    <border>
      <left style="thin"/>
      <right>
        <color indexed="63"/>
      </right>
      <top>
        <color indexed="63"/>
      </top>
      <bottom style="medium"/>
    </border>
    <border diagonalUp="1" diagonalDown="1">
      <left style="medium"/>
      <right style="thin">
        <color indexed="8"/>
      </right>
      <top>
        <color indexed="63"/>
      </top>
      <bottom style="medium"/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>
        <color indexed="63"/>
      </top>
      <bottom style="medium"/>
      <diagonal style="thin">
        <color indexed="8"/>
      </diagonal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 diagonalUp="1" diagonalDown="1">
      <left>
        <color indexed="63"/>
      </left>
      <right style="thin"/>
      <top style="thin"/>
      <bottom style="thin"/>
      <diagonal style="thin">
        <color indexed="8"/>
      </diagonal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 diagonalUp="1" diagonalDown="1">
      <left style="medium"/>
      <right style="thin"/>
      <top>
        <color indexed="63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 style="medium"/>
      <top>
        <color indexed="63"/>
      </top>
      <bottom>
        <color indexed="63"/>
      </bottom>
      <diagonal style="thin">
        <color indexed="8"/>
      </diagonal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 diagonalUp="1" diagonalDown="1">
      <left>
        <color indexed="63"/>
      </left>
      <right style="medium">
        <color indexed="8"/>
      </right>
      <top style="medium"/>
      <bottom style="medium"/>
      <diagonal style="thin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 style="medium"/>
      <top style="thin"/>
      <bottom style="thin"/>
      <diagonal style="thin">
        <color indexed="8"/>
      </diagonal>
    </border>
    <border diagonalUp="1" diagonalDown="1">
      <left style="thin">
        <color indexed="8"/>
      </left>
      <right style="medium"/>
      <top>
        <color indexed="63"/>
      </top>
      <bottom style="thin"/>
      <diagonal style="thin">
        <color indexed="8"/>
      </diagonal>
    </border>
    <border diagonalUp="1" diagonalDown="1">
      <left style="thin">
        <color indexed="8"/>
      </left>
      <right style="medium"/>
      <top style="thin"/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 style="medium"/>
      <top>
        <color indexed="63"/>
      </top>
      <bottom style="medium"/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7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80" fontId="0" fillId="2" borderId="1" xfId="0" applyNumberFormat="1" applyFont="1" applyFill="1" applyBorder="1" applyAlignment="1">
      <alignment horizontal="center"/>
    </xf>
    <xf numFmtId="180" fontId="0" fillId="2" borderId="2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18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81" fontId="0" fillId="2" borderId="0" xfId="0" applyNumberFormat="1" applyFont="1" applyFill="1" applyBorder="1" applyAlignment="1">
      <alignment/>
    </xf>
    <xf numFmtId="181" fontId="3" fillId="2" borderId="0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180" fontId="0" fillId="2" borderId="5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4" fillId="2" borderId="8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Alignment="1">
      <alignment vertical="top"/>
    </xf>
    <xf numFmtId="0" fontId="0" fillId="2" borderId="10" xfId="0" applyFill="1" applyBorder="1" applyAlignment="1">
      <alignment/>
    </xf>
    <xf numFmtId="0" fontId="0" fillId="3" borderId="0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180" fontId="0" fillId="2" borderId="11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3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vertical="top" wrapText="1"/>
    </xf>
    <xf numFmtId="0" fontId="4" fillId="2" borderId="9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1" fillId="2" borderId="0" xfId="0" applyFont="1" applyFill="1" applyAlignment="1">
      <alignment horizontal="center" vertical="top"/>
    </xf>
    <xf numFmtId="0" fontId="0" fillId="4" borderId="0" xfId="0" applyFill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180" fontId="0" fillId="2" borderId="8" xfId="0" applyNumberFormat="1" applyFont="1" applyFill="1" applyBorder="1" applyAlignment="1">
      <alignment horizontal="center" vertical="top"/>
    </xf>
    <xf numFmtId="180" fontId="0" fillId="2" borderId="7" xfId="0" applyNumberFormat="1" applyFont="1" applyFill="1" applyBorder="1" applyAlignment="1">
      <alignment horizontal="center" vertical="top"/>
    </xf>
    <xf numFmtId="180" fontId="0" fillId="2" borderId="12" xfId="0" applyNumberFormat="1" applyFont="1" applyFill="1" applyBorder="1" applyAlignment="1">
      <alignment horizontal="center" vertical="top"/>
    </xf>
    <xf numFmtId="180" fontId="0" fillId="2" borderId="0" xfId="0" applyNumberFormat="1" applyFont="1" applyFill="1" applyBorder="1" applyAlignment="1">
      <alignment horizontal="center" vertical="top"/>
    </xf>
    <xf numFmtId="0" fontId="2" fillId="5" borderId="0" xfId="0" applyFont="1" applyFill="1" applyAlignment="1">
      <alignment/>
    </xf>
    <xf numFmtId="0" fontId="0" fillId="3" borderId="0" xfId="0" applyFont="1" applyFill="1" applyBorder="1" applyAlignment="1">
      <alignment/>
    </xf>
    <xf numFmtId="185" fontId="0" fillId="2" borderId="13" xfId="0" applyNumberFormat="1" applyFill="1" applyBorder="1" applyAlignment="1">
      <alignment/>
    </xf>
    <xf numFmtId="185" fontId="0" fillId="2" borderId="14" xfId="0" applyNumberFormat="1" applyFont="1" applyFill="1" applyBorder="1" applyAlignment="1">
      <alignment vertical="top"/>
    </xf>
    <xf numFmtId="185" fontId="0" fillId="2" borderId="0" xfId="0" applyNumberFormat="1" applyFill="1" applyBorder="1" applyAlignment="1">
      <alignment/>
    </xf>
    <xf numFmtId="185" fontId="9" fillId="3" borderId="13" xfId="0" applyNumberFormat="1" applyFont="1" applyFill="1" applyBorder="1" applyAlignment="1">
      <alignment horizontal="justify"/>
    </xf>
    <xf numFmtId="185" fontId="0" fillId="3" borderId="13" xfId="0" applyNumberFormat="1" applyFill="1" applyBorder="1" applyAlignment="1">
      <alignment/>
    </xf>
    <xf numFmtId="185" fontId="9" fillId="3" borderId="15" xfId="0" applyNumberFormat="1" applyFont="1" applyFill="1" applyBorder="1" applyAlignment="1">
      <alignment horizontal="justify"/>
    </xf>
    <xf numFmtId="185" fontId="0" fillId="3" borderId="15" xfId="0" applyNumberFormat="1" applyFill="1" applyBorder="1" applyAlignment="1">
      <alignment/>
    </xf>
    <xf numFmtId="185" fontId="9" fillId="3" borderId="13" xfId="0" applyNumberFormat="1" applyFont="1" applyFill="1" applyBorder="1" applyAlignment="1">
      <alignment/>
    </xf>
    <xf numFmtId="185" fontId="0" fillId="2" borderId="2" xfId="0" applyNumberFormat="1" applyFont="1" applyFill="1" applyBorder="1" applyAlignment="1">
      <alignment/>
    </xf>
    <xf numFmtId="185" fontId="0" fillId="4" borderId="6" xfId="0" applyNumberFormat="1" applyFont="1" applyFill="1" applyBorder="1" applyAlignment="1">
      <alignment/>
    </xf>
    <xf numFmtId="185" fontId="0" fillId="4" borderId="15" xfId="0" applyNumberFormat="1" applyFont="1" applyFill="1" applyBorder="1" applyAlignment="1">
      <alignment/>
    </xf>
    <xf numFmtId="185" fontId="0" fillId="2" borderId="14" xfId="0" applyNumberFormat="1" applyFont="1" applyFill="1" applyBorder="1" applyAlignment="1">
      <alignment/>
    </xf>
    <xf numFmtId="185" fontId="0" fillId="6" borderId="0" xfId="0" applyNumberFormat="1" applyFont="1" applyFill="1" applyBorder="1" applyAlignment="1">
      <alignment vertical="top"/>
    </xf>
    <xf numFmtId="185" fontId="0" fillId="2" borderId="0" xfId="0" applyNumberFormat="1" applyFont="1" applyFill="1" applyBorder="1" applyAlignment="1">
      <alignment vertical="top"/>
    </xf>
    <xf numFmtId="185" fontId="5" fillId="2" borderId="0" xfId="0" applyNumberFormat="1" applyFont="1" applyFill="1" applyAlignment="1">
      <alignment/>
    </xf>
    <xf numFmtId="185" fontId="0" fillId="2" borderId="6" xfId="0" applyNumberFormat="1" applyFont="1" applyFill="1" applyBorder="1" applyAlignment="1">
      <alignment horizontal="center" vertical="top" wrapText="1"/>
    </xf>
    <xf numFmtId="185" fontId="0" fillId="2" borderId="16" xfId="0" applyNumberFormat="1" applyFont="1" applyFill="1" applyBorder="1" applyAlignment="1">
      <alignment horizontal="center" vertical="top" wrapText="1"/>
    </xf>
    <xf numFmtId="185" fontId="0" fillId="2" borderId="15" xfId="0" applyNumberFormat="1" applyFont="1" applyFill="1" applyBorder="1" applyAlignment="1">
      <alignment horizontal="center" vertical="top" wrapText="1"/>
    </xf>
    <xf numFmtId="185" fontId="0" fillId="2" borderId="14" xfId="0" applyNumberFormat="1" applyFont="1" applyFill="1" applyBorder="1" applyAlignment="1">
      <alignment horizontal="center" vertical="top" wrapText="1"/>
    </xf>
    <xf numFmtId="185" fontId="0" fillId="2" borderId="5" xfId="0" applyNumberFormat="1" applyFont="1" applyFill="1" applyBorder="1" applyAlignment="1">
      <alignment/>
    </xf>
    <xf numFmtId="185" fontId="0" fillId="2" borderId="1" xfId="0" applyNumberFormat="1" applyFont="1" applyFill="1" applyBorder="1" applyAlignment="1">
      <alignment/>
    </xf>
    <xf numFmtId="180" fontId="1" fillId="2" borderId="0" xfId="0" applyNumberFormat="1" applyFont="1" applyFill="1" applyAlignment="1">
      <alignment vertical="top"/>
    </xf>
    <xf numFmtId="180" fontId="0" fillId="2" borderId="5" xfId="0" applyNumberFormat="1" applyFont="1" applyFill="1" applyBorder="1" applyAlignment="1">
      <alignment horizontal="center" vertical="top"/>
    </xf>
    <xf numFmtId="180" fontId="0" fillId="2" borderId="6" xfId="0" applyNumberFormat="1" applyFont="1" applyFill="1" applyBorder="1" applyAlignment="1">
      <alignment horizontal="center" vertical="top"/>
    </xf>
    <xf numFmtId="0" fontId="0" fillId="2" borderId="0" xfId="0" applyFont="1" applyFill="1" applyAlignment="1">
      <alignment vertical="top"/>
    </xf>
    <xf numFmtId="180" fontId="0" fillId="2" borderId="17" xfId="0" applyNumberFormat="1" applyFont="1" applyFill="1" applyBorder="1" applyAlignment="1">
      <alignment horizontal="center" vertical="top"/>
    </xf>
    <xf numFmtId="0" fontId="0" fillId="2" borderId="18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17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185" fontId="0" fillId="2" borderId="22" xfId="0" applyNumberFormat="1" applyFont="1" applyFill="1" applyBorder="1" applyAlignment="1">
      <alignment/>
    </xf>
    <xf numFmtId="0" fontId="4" fillId="2" borderId="0" xfId="0" applyFont="1" applyFill="1" applyAlignment="1">
      <alignment vertical="top"/>
    </xf>
    <xf numFmtId="185" fontId="0" fillId="2" borderId="23" xfId="0" applyNumberFormat="1" applyFont="1" applyFill="1" applyBorder="1" applyAlignment="1">
      <alignment/>
    </xf>
    <xf numFmtId="185" fontId="0" fillId="2" borderId="24" xfId="0" applyNumberFormat="1" applyFont="1" applyFill="1" applyBorder="1" applyAlignment="1">
      <alignment/>
    </xf>
    <xf numFmtId="0" fontId="10" fillId="0" borderId="0" xfId="0" applyFont="1" applyAlignment="1">
      <alignment vertical="top"/>
    </xf>
    <xf numFmtId="0" fontId="10" fillId="2" borderId="0" xfId="0" applyFont="1" applyFill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185" fontId="0" fillId="6" borderId="15" xfId="0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4" xfId="0" applyFont="1" applyFill="1" applyBorder="1" applyAlignment="1">
      <alignment wrapText="1"/>
    </xf>
    <xf numFmtId="185" fontId="0" fillId="2" borderId="30" xfId="0" applyNumberFormat="1" applyFont="1" applyFill="1" applyBorder="1" applyAlignment="1">
      <alignment/>
    </xf>
    <xf numFmtId="180" fontId="0" fillId="2" borderId="31" xfId="0" applyNumberFormat="1" applyFont="1" applyFill="1" applyBorder="1" applyAlignment="1">
      <alignment horizontal="center" vertical="top"/>
    </xf>
    <xf numFmtId="180" fontId="0" fillId="2" borderId="32" xfId="0" applyNumberFormat="1" applyFont="1" applyFill="1" applyBorder="1" applyAlignment="1">
      <alignment horizontal="center"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 wrapText="1"/>
    </xf>
    <xf numFmtId="185" fontId="0" fillId="4" borderId="33" xfId="0" applyNumberFormat="1" applyFont="1" applyFill="1" applyBorder="1" applyAlignment="1">
      <alignment/>
    </xf>
    <xf numFmtId="180" fontId="0" fillId="2" borderId="30" xfId="0" applyNumberFormat="1" applyFont="1" applyFill="1" applyBorder="1" applyAlignment="1">
      <alignment horizontal="center"/>
    </xf>
    <xf numFmtId="185" fontId="0" fillId="2" borderId="33" xfId="0" applyNumberFormat="1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justify"/>
    </xf>
    <xf numFmtId="0" fontId="0" fillId="2" borderId="12" xfId="0" applyFont="1" applyFill="1" applyBorder="1" applyAlignment="1">
      <alignment wrapText="1"/>
    </xf>
    <xf numFmtId="0" fontId="0" fillId="2" borderId="34" xfId="0" applyFont="1" applyFill="1" applyBorder="1" applyAlignment="1">
      <alignment wrapText="1"/>
    </xf>
    <xf numFmtId="0" fontId="0" fillId="2" borderId="35" xfId="0" applyFont="1" applyFill="1" applyBorder="1" applyAlignment="1">
      <alignment wrapText="1"/>
    </xf>
    <xf numFmtId="0" fontId="0" fillId="2" borderId="36" xfId="0" applyFont="1" applyFill="1" applyBorder="1" applyAlignment="1">
      <alignment wrapText="1"/>
    </xf>
    <xf numFmtId="0" fontId="1" fillId="2" borderId="0" xfId="0" applyFont="1" applyFill="1" applyAlignment="1">
      <alignment vertical="top"/>
    </xf>
    <xf numFmtId="185" fontId="0" fillId="2" borderId="37" xfId="0" applyNumberFormat="1" applyFill="1" applyBorder="1" applyAlignment="1">
      <alignment/>
    </xf>
    <xf numFmtId="185" fontId="0" fillId="2" borderId="38" xfId="0" applyNumberFormat="1" applyFill="1" applyBorder="1" applyAlignment="1">
      <alignment/>
    </xf>
    <xf numFmtId="0" fontId="0" fillId="2" borderId="39" xfId="0" applyFont="1" applyFill="1" applyBorder="1" applyAlignment="1">
      <alignment/>
    </xf>
    <xf numFmtId="0" fontId="0" fillId="2" borderId="40" xfId="0" applyFont="1" applyFill="1" applyBorder="1" applyAlignment="1">
      <alignment/>
    </xf>
    <xf numFmtId="0" fontId="4" fillId="2" borderId="0" xfId="0" applyFont="1" applyFill="1" applyAlignment="1">
      <alignment horizontal="left" vertical="top"/>
    </xf>
    <xf numFmtId="180" fontId="1" fillId="2" borderId="0" xfId="0" applyNumberFormat="1" applyFont="1" applyFill="1" applyAlignment="1">
      <alignment horizontal="left" vertical="top"/>
    </xf>
    <xf numFmtId="0" fontId="10" fillId="2" borderId="0" xfId="0" applyFont="1" applyFill="1" applyAlignment="1">
      <alignment horizontal="left"/>
    </xf>
    <xf numFmtId="0" fontId="0" fillId="2" borderId="0" xfId="0" applyFont="1" applyFill="1" applyAlignment="1">
      <alignment horizontal="left" vertical="top"/>
    </xf>
    <xf numFmtId="180" fontId="0" fillId="2" borderId="0" xfId="0" applyNumberFormat="1" applyFont="1" applyFill="1" applyAlignment="1">
      <alignment horizontal="left" vertical="top"/>
    </xf>
    <xf numFmtId="180" fontId="0" fillId="2" borderId="0" xfId="0" applyNumberFormat="1" applyFont="1" applyFill="1" applyBorder="1" applyAlignment="1">
      <alignment horizontal="left" vertical="top"/>
    </xf>
    <xf numFmtId="0" fontId="0" fillId="2" borderId="41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0" fontId="0" fillId="2" borderId="43" xfId="0" applyFont="1" applyFill="1" applyBorder="1" applyAlignment="1">
      <alignment/>
    </xf>
    <xf numFmtId="202" fontId="11" fillId="3" borderId="0" xfId="0" applyNumberFormat="1" applyFont="1" applyFill="1" applyBorder="1" applyAlignment="1">
      <alignment horizontal="right" vertical="top"/>
    </xf>
    <xf numFmtId="185" fontId="0" fillId="3" borderId="0" xfId="0" applyNumberFormat="1" applyFont="1" applyFill="1" applyBorder="1" applyAlignment="1">
      <alignment horizontal="right" vertical="top"/>
    </xf>
    <xf numFmtId="0" fontId="0" fillId="2" borderId="44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85" fontId="0" fillId="2" borderId="4" xfId="0" applyNumberFormat="1" applyFont="1" applyFill="1" applyBorder="1" applyAlignment="1">
      <alignment vertical="top"/>
    </xf>
    <xf numFmtId="0" fontId="0" fillId="2" borderId="28" xfId="0" applyFont="1" applyFill="1" applyBorder="1" applyAlignment="1">
      <alignment vertical="top"/>
    </xf>
    <xf numFmtId="185" fontId="0" fillId="4" borderId="6" xfId="0" applyNumberFormat="1" applyFont="1" applyFill="1" applyBorder="1" applyAlignment="1">
      <alignment vertical="top"/>
    </xf>
    <xf numFmtId="185" fontId="0" fillId="4" borderId="15" xfId="0" applyNumberFormat="1" applyFont="1" applyFill="1" applyBorder="1" applyAlignment="1">
      <alignment vertical="top"/>
    </xf>
    <xf numFmtId="0" fontId="0" fillId="0" borderId="3" xfId="0" applyNumberFormat="1" applyBorder="1" applyAlignment="1">
      <alignment horizontal="center" vertical="top" wrapText="1"/>
    </xf>
    <xf numFmtId="180" fontId="0" fillId="2" borderId="8" xfId="0" applyNumberFormat="1" applyFill="1" applyBorder="1" applyAlignment="1">
      <alignment horizontal="center" vertical="top" wrapText="1"/>
    </xf>
    <xf numFmtId="185" fontId="0" fillId="2" borderId="5" xfId="0" applyNumberFormat="1" applyFont="1" applyFill="1" applyBorder="1" applyAlignment="1">
      <alignment horizontal="center" vertical="top" wrapText="1"/>
    </xf>
    <xf numFmtId="185" fontId="0" fillId="2" borderId="1" xfId="0" applyNumberFormat="1" applyFont="1" applyFill="1" applyBorder="1" applyAlignment="1">
      <alignment horizontal="center" vertical="top" wrapText="1"/>
    </xf>
    <xf numFmtId="185" fontId="0" fillId="2" borderId="2" xfId="0" applyNumberFormat="1" applyFont="1" applyFill="1" applyBorder="1" applyAlignment="1">
      <alignment horizontal="center" vertical="top" wrapText="1"/>
    </xf>
    <xf numFmtId="0" fontId="0" fillId="2" borderId="46" xfId="0" applyFont="1" applyFill="1" applyBorder="1" applyAlignment="1">
      <alignment wrapText="1"/>
    </xf>
    <xf numFmtId="0" fontId="0" fillId="2" borderId="47" xfId="0" applyFont="1" applyFill="1" applyBorder="1" applyAlignment="1">
      <alignment wrapText="1"/>
    </xf>
    <xf numFmtId="1" fontId="0" fillId="4" borderId="7" xfId="0" applyNumberFormat="1" applyFont="1" applyFill="1" applyBorder="1" applyAlignment="1">
      <alignment vertical="top"/>
    </xf>
    <xf numFmtId="185" fontId="0" fillId="6" borderId="48" xfId="0" applyNumberFormat="1" applyFont="1" applyFill="1" applyBorder="1" applyAlignment="1">
      <alignment vertical="top"/>
    </xf>
    <xf numFmtId="185" fontId="0" fillId="6" borderId="49" xfId="0" applyNumberFormat="1" applyFont="1" applyFill="1" applyBorder="1" applyAlignment="1">
      <alignment vertical="top"/>
    </xf>
    <xf numFmtId="185" fontId="0" fillId="2" borderId="30" xfId="0" applyNumberFormat="1" applyFont="1" applyFill="1" applyBorder="1" applyAlignment="1">
      <alignment horizontal="center" vertical="top" wrapText="1"/>
    </xf>
    <xf numFmtId="185" fontId="0" fillId="4" borderId="33" xfId="0" applyNumberFormat="1" applyFont="1" applyFill="1" applyBorder="1" applyAlignment="1">
      <alignment vertical="top"/>
    </xf>
    <xf numFmtId="185" fontId="0" fillId="6" borderId="50" xfId="0" applyNumberFormat="1" applyFont="1" applyFill="1" applyBorder="1" applyAlignment="1">
      <alignment vertical="top"/>
    </xf>
    <xf numFmtId="185" fontId="0" fillId="6" borderId="51" xfId="0" applyNumberFormat="1" applyFont="1" applyFill="1" applyBorder="1" applyAlignment="1">
      <alignment vertical="top"/>
    </xf>
    <xf numFmtId="185" fontId="0" fillId="6" borderId="52" xfId="0" applyNumberFormat="1" applyFont="1" applyFill="1" applyBorder="1" applyAlignment="1">
      <alignment vertical="top"/>
    </xf>
    <xf numFmtId="185" fontId="0" fillId="6" borderId="53" xfId="0" applyNumberFormat="1" applyFont="1" applyFill="1" applyBorder="1" applyAlignment="1">
      <alignment vertical="top"/>
    </xf>
    <xf numFmtId="185" fontId="0" fillId="2" borderId="54" xfId="0" applyNumberFormat="1" applyFont="1" applyFill="1" applyBorder="1" applyAlignment="1">
      <alignment vertical="top"/>
    </xf>
    <xf numFmtId="182" fontId="0" fillId="2" borderId="4" xfId="0" applyNumberFormat="1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55" xfId="0" applyFont="1" applyFill="1" applyBorder="1" applyAlignment="1">
      <alignment vertical="top" wrapText="1"/>
    </xf>
    <xf numFmtId="0" fontId="0" fillId="2" borderId="56" xfId="0" applyFont="1" applyFill="1" applyBorder="1" applyAlignment="1">
      <alignment vertical="top" wrapText="1"/>
    </xf>
    <xf numFmtId="0" fontId="0" fillId="2" borderId="56" xfId="0" applyFont="1" applyFill="1" applyBorder="1" applyAlignment="1">
      <alignment wrapText="1"/>
    </xf>
    <xf numFmtId="0" fontId="14" fillId="3" borderId="57" xfId="0" applyFont="1" applyFill="1" applyBorder="1" applyAlignment="1">
      <alignment wrapText="1"/>
    </xf>
    <xf numFmtId="185" fontId="14" fillId="6" borderId="48" xfId="0" applyNumberFormat="1" applyFont="1" applyFill="1" applyBorder="1" applyAlignment="1">
      <alignment vertical="top"/>
    </xf>
    <xf numFmtId="0" fontId="14" fillId="2" borderId="58" xfId="0" applyFont="1" applyFill="1" applyBorder="1" applyAlignment="1">
      <alignment wrapText="1"/>
    </xf>
    <xf numFmtId="0" fontId="0" fillId="2" borderId="59" xfId="0" applyFont="1" applyFill="1" applyBorder="1" applyAlignment="1">
      <alignment wrapText="1"/>
    </xf>
    <xf numFmtId="0" fontId="4" fillId="2" borderId="9" xfId="0" applyFont="1" applyFill="1" applyBorder="1" applyAlignment="1">
      <alignment vertical="top" wrapText="1"/>
    </xf>
    <xf numFmtId="0" fontId="0" fillId="0" borderId="8" xfId="0" applyNumberFormat="1" applyBorder="1" applyAlignment="1">
      <alignment horizontal="center" vertical="top" wrapText="1"/>
    </xf>
    <xf numFmtId="0" fontId="4" fillId="3" borderId="60" xfId="0" applyFont="1" applyFill="1" applyBorder="1" applyAlignment="1">
      <alignment wrapText="1"/>
    </xf>
    <xf numFmtId="185" fontId="0" fillId="6" borderId="61" xfId="0" applyNumberFormat="1" applyFont="1" applyFill="1" applyBorder="1" applyAlignment="1">
      <alignment vertical="top"/>
    </xf>
    <xf numFmtId="0" fontId="0" fillId="2" borderId="62" xfId="0" applyFont="1" applyFill="1" applyBorder="1" applyAlignment="1">
      <alignment wrapText="1"/>
    </xf>
    <xf numFmtId="0" fontId="0" fillId="2" borderId="58" xfId="0" applyFont="1" applyFill="1" applyBorder="1" applyAlignment="1">
      <alignment wrapText="1"/>
    </xf>
    <xf numFmtId="0" fontId="0" fillId="2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0" fontId="0" fillId="2" borderId="55" xfId="0" applyFont="1" applyFill="1" applyBorder="1" applyAlignment="1">
      <alignment/>
    </xf>
    <xf numFmtId="0" fontId="0" fillId="2" borderId="56" xfId="0" applyFont="1" applyFill="1" applyBorder="1" applyAlignment="1">
      <alignment/>
    </xf>
    <xf numFmtId="185" fontId="0" fillId="2" borderId="63" xfId="0" applyNumberFormat="1" applyFont="1" applyFill="1" applyBorder="1" applyAlignment="1">
      <alignment/>
    </xf>
    <xf numFmtId="185" fontId="0" fillId="2" borderId="64" xfId="0" applyNumberFormat="1" applyFont="1" applyFill="1" applyBorder="1" applyAlignment="1">
      <alignment/>
    </xf>
    <xf numFmtId="185" fontId="0" fillId="2" borderId="65" xfId="0" applyNumberFormat="1" applyFill="1" applyBorder="1" applyAlignment="1">
      <alignment/>
    </xf>
    <xf numFmtId="185" fontId="0" fillId="2" borderId="66" xfId="0" applyNumberFormat="1" applyFill="1" applyBorder="1" applyAlignment="1">
      <alignment/>
    </xf>
    <xf numFmtId="180" fontId="0" fillId="2" borderId="29" xfId="0" applyNumberFormat="1" applyFont="1" applyFill="1" applyBorder="1" applyAlignment="1">
      <alignment horizontal="center" vertical="top"/>
    </xf>
    <xf numFmtId="185" fontId="14" fillId="6" borderId="50" xfId="0" applyNumberFormat="1" applyFont="1" applyFill="1" applyBorder="1" applyAlignment="1">
      <alignment vertical="top"/>
    </xf>
    <xf numFmtId="185" fontId="14" fillId="6" borderId="49" xfId="0" applyNumberFormat="1" applyFont="1" applyFill="1" applyBorder="1" applyAlignment="1">
      <alignment vertical="top"/>
    </xf>
    <xf numFmtId="185" fontId="14" fillId="6" borderId="51" xfId="0" applyNumberFormat="1" applyFont="1" applyFill="1" applyBorder="1" applyAlignment="1">
      <alignment vertical="top"/>
    </xf>
    <xf numFmtId="185" fontId="0" fillId="2" borderId="0" xfId="0" applyNumberFormat="1" applyFill="1" applyBorder="1" applyAlignment="1">
      <alignment/>
    </xf>
    <xf numFmtId="185" fontId="0" fillId="2" borderId="0" xfId="0" applyNumberFormat="1" applyFont="1" applyFill="1" applyBorder="1" applyAlignment="1">
      <alignment/>
    </xf>
    <xf numFmtId="180" fontId="0" fillId="2" borderId="42" xfId="0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wrapText="1"/>
    </xf>
    <xf numFmtId="185" fontId="0" fillId="6" borderId="15" xfId="0" applyNumberFormat="1" applyFont="1" applyFill="1" applyBorder="1" applyAlignment="1">
      <alignment vertical="top"/>
    </xf>
    <xf numFmtId="0" fontId="0" fillId="2" borderId="23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9" fontId="0" fillId="2" borderId="67" xfId="0" applyNumberFormat="1" applyFont="1" applyFill="1" applyBorder="1" applyAlignment="1">
      <alignment/>
    </xf>
    <xf numFmtId="180" fontId="0" fillId="2" borderId="68" xfId="0" applyNumberFormat="1" applyFont="1" applyFill="1" applyBorder="1" applyAlignment="1">
      <alignment horizontal="center" vertical="top"/>
    </xf>
    <xf numFmtId="185" fontId="0" fillId="6" borderId="69" xfId="0" applyNumberFormat="1" applyFont="1" applyFill="1" applyBorder="1" applyAlignment="1">
      <alignment vertical="top"/>
    </xf>
    <xf numFmtId="185" fontId="0" fillId="6" borderId="70" xfId="0" applyNumberFormat="1" applyFont="1" applyFill="1" applyBorder="1" applyAlignment="1">
      <alignment vertical="top"/>
    </xf>
    <xf numFmtId="185" fontId="0" fillId="6" borderId="71" xfId="0" applyNumberFormat="1" applyFont="1" applyFill="1" applyBorder="1" applyAlignment="1">
      <alignment vertical="top"/>
    </xf>
    <xf numFmtId="185" fontId="0" fillId="6" borderId="72" xfId="0" applyNumberFormat="1" applyFont="1" applyFill="1" applyBorder="1" applyAlignment="1">
      <alignment vertical="top"/>
    </xf>
    <xf numFmtId="180" fontId="0" fillId="2" borderId="9" xfId="0" applyNumberFormat="1" applyFill="1" applyBorder="1" applyAlignment="1">
      <alignment horizontal="center" vertical="top" wrapText="1"/>
    </xf>
    <xf numFmtId="180" fontId="0" fillId="2" borderId="57" xfId="0" applyNumberFormat="1" applyFont="1" applyFill="1" applyBorder="1" applyAlignment="1">
      <alignment horizontal="center" vertical="top"/>
    </xf>
    <xf numFmtId="180" fontId="0" fillId="2" borderId="73" xfId="0" applyNumberFormat="1" applyFont="1" applyFill="1" applyBorder="1" applyAlignment="1">
      <alignment horizontal="center" vertical="top"/>
    </xf>
    <xf numFmtId="180" fontId="0" fillId="2" borderId="74" xfId="0" applyNumberFormat="1" applyFont="1" applyFill="1" applyBorder="1" applyAlignment="1">
      <alignment horizontal="center" vertical="top"/>
    </xf>
    <xf numFmtId="180" fontId="0" fillId="2" borderId="60" xfId="0" applyNumberFormat="1" applyFont="1" applyFill="1" applyBorder="1" applyAlignment="1">
      <alignment horizontal="center" vertical="top"/>
    </xf>
    <xf numFmtId="180" fontId="0" fillId="2" borderId="9" xfId="0" applyNumberFormat="1" applyFont="1" applyFill="1" applyBorder="1" applyAlignment="1">
      <alignment horizontal="center" vertical="top"/>
    </xf>
    <xf numFmtId="0" fontId="4" fillId="2" borderId="74" xfId="0" applyFont="1" applyFill="1" applyBorder="1" applyAlignment="1">
      <alignment wrapText="1"/>
    </xf>
    <xf numFmtId="0" fontId="0" fillId="2" borderId="27" xfId="0" applyFont="1" applyFill="1" applyBorder="1" applyAlignment="1">
      <alignment horizontal="left"/>
    </xf>
    <xf numFmtId="180" fontId="0" fillId="2" borderId="41" xfId="0" applyNumberFormat="1" applyFont="1" applyFill="1" applyBorder="1" applyAlignment="1">
      <alignment horizontal="center" vertical="top"/>
    </xf>
    <xf numFmtId="180" fontId="0" fillId="2" borderId="75" xfId="0" applyNumberFormat="1" applyFont="1" applyFill="1" applyBorder="1" applyAlignment="1">
      <alignment horizontal="center" vertical="top"/>
    </xf>
    <xf numFmtId="185" fontId="0" fillId="2" borderId="76" xfId="0" applyNumberFormat="1" applyFont="1" applyFill="1" applyBorder="1" applyAlignment="1">
      <alignment/>
    </xf>
    <xf numFmtId="185" fontId="0" fillId="2" borderId="77" xfId="0" applyNumberFormat="1" applyFont="1" applyFill="1" applyBorder="1" applyAlignment="1">
      <alignment/>
    </xf>
    <xf numFmtId="185" fontId="0" fillId="2" borderId="78" xfId="0" applyNumberFormat="1" applyFont="1" applyFill="1" applyBorder="1" applyAlignment="1">
      <alignment/>
    </xf>
    <xf numFmtId="185" fontId="0" fillId="2" borderId="79" xfId="0" applyNumberFormat="1" applyFont="1" applyFill="1" applyBorder="1" applyAlignment="1">
      <alignment/>
    </xf>
    <xf numFmtId="185" fontId="0" fillId="2" borderId="80" xfId="0" applyNumberFormat="1" applyFont="1" applyFill="1" applyBorder="1" applyAlignment="1">
      <alignment/>
    </xf>
    <xf numFmtId="185" fontId="0" fillId="2" borderId="81" xfId="0" applyNumberFormat="1" applyFont="1" applyFill="1" applyBorder="1" applyAlignment="1">
      <alignment/>
    </xf>
    <xf numFmtId="185" fontId="0" fillId="2" borderId="60" xfId="0" applyNumberFormat="1" applyFill="1" applyBorder="1" applyAlignment="1">
      <alignment/>
    </xf>
    <xf numFmtId="185" fontId="0" fillId="2" borderId="53" xfId="0" applyNumberForma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2" borderId="82" xfId="0" applyFont="1" applyFill="1" applyBorder="1" applyAlignment="1">
      <alignment vertical="top"/>
    </xf>
    <xf numFmtId="185" fontId="9" fillId="3" borderId="53" xfId="0" applyNumberFormat="1" applyFont="1" applyFill="1" applyBorder="1" applyAlignment="1">
      <alignment horizontal="justify"/>
    </xf>
    <xf numFmtId="185" fontId="0" fillId="3" borderId="53" xfId="0" applyNumberFormat="1" applyFill="1" applyBorder="1" applyAlignment="1">
      <alignment/>
    </xf>
    <xf numFmtId="0" fontId="0" fillId="2" borderId="53" xfId="0" applyFill="1" applyBorder="1" applyAlignment="1">
      <alignment/>
    </xf>
    <xf numFmtId="0" fontId="4" fillId="2" borderId="33" xfId="0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3" xfId="0" applyFont="1" applyFill="1" applyBorder="1" applyAlignment="1">
      <alignment/>
    </xf>
    <xf numFmtId="185" fontId="0" fillId="3" borderId="81" xfId="0" applyNumberFormat="1" applyFont="1" applyFill="1" applyBorder="1" applyAlignment="1">
      <alignment horizontal="right" vertical="top"/>
    </xf>
    <xf numFmtId="0" fontId="0" fillId="3" borderId="0" xfId="0" applyFont="1" applyFill="1" applyAlignment="1">
      <alignment/>
    </xf>
    <xf numFmtId="199" fontId="11" fillId="2" borderId="0" xfId="0" applyNumberFormat="1" applyFont="1" applyFill="1" applyBorder="1" applyAlignment="1">
      <alignment horizontal="right"/>
    </xf>
    <xf numFmtId="0" fontId="0" fillId="2" borderId="8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99" fontId="11" fillId="3" borderId="0" xfId="0" applyNumberFormat="1" applyFont="1" applyFill="1" applyBorder="1" applyAlignment="1">
      <alignment horizontal="right"/>
    </xf>
    <xf numFmtId="200" fontId="11" fillId="2" borderId="0" xfId="0" applyNumberFormat="1" applyFont="1" applyFill="1" applyBorder="1" applyAlignment="1">
      <alignment horizontal="right"/>
    </xf>
    <xf numFmtId="201" fontId="11" fillId="2" borderId="0" xfId="0" applyNumberFormat="1" applyFont="1" applyFill="1" applyBorder="1" applyAlignment="1">
      <alignment horizontal="right"/>
    </xf>
    <xf numFmtId="185" fontId="0" fillId="2" borderId="0" xfId="0" applyNumberFormat="1" applyFont="1" applyFill="1" applyBorder="1" applyAlignment="1">
      <alignment horizontal="right"/>
    </xf>
    <xf numFmtId="196" fontId="11" fillId="2" borderId="0" xfId="0" applyNumberFormat="1" applyFont="1" applyFill="1" applyBorder="1" applyAlignment="1">
      <alignment horizontal="right"/>
    </xf>
    <xf numFmtId="0" fontId="10" fillId="3" borderId="0" xfId="0" applyFont="1" applyFill="1" applyAlignment="1">
      <alignment vertical="top"/>
    </xf>
    <xf numFmtId="0" fontId="0" fillId="2" borderId="84" xfId="0" applyFont="1" applyFill="1" applyBorder="1" applyAlignment="1">
      <alignment wrapText="1"/>
    </xf>
    <xf numFmtId="0" fontId="0" fillId="2" borderId="85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15" fillId="2" borderId="0" xfId="0" applyFont="1" applyFill="1" applyAlignment="1">
      <alignment/>
    </xf>
    <xf numFmtId="0" fontId="15" fillId="2" borderId="0" xfId="0" applyFont="1" applyFill="1" applyAlignment="1">
      <alignment horizontal="center" vertical="top"/>
    </xf>
    <xf numFmtId="0" fontId="8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16" fillId="2" borderId="0" xfId="0" applyFont="1" applyFill="1" applyAlignment="1">
      <alignment/>
    </xf>
    <xf numFmtId="0" fontId="4" fillId="3" borderId="9" xfId="0" applyFont="1" applyFill="1" applyBorder="1" applyAlignment="1">
      <alignment wrapText="1"/>
    </xf>
    <xf numFmtId="185" fontId="0" fillId="6" borderId="5" xfId="0" applyNumberFormat="1" applyFont="1" applyFill="1" applyBorder="1" applyAlignment="1">
      <alignment vertical="top"/>
    </xf>
    <xf numFmtId="185" fontId="0" fillId="6" borderId="30" xfId="0" applyNumberFormat="1" applyFont="1" applyFill="1" applyBorder="1" applyAlignment="1">
      <alignment vertical="top"/>
    </xf>
    <xf numFmtId="185" fontId="0" fillId="6" borderId="1" xfId="0" applyNumberFormat="1" applyFont="1" applyFill="1" applyBorder="1" applyAlignment="1">
      <alignment vertical="top"/>
    </xf>
    <xf numFmtId="185" fontId="0" fillId="2" borderId="2" xfId="0" applyNumberFormat="1" applyFont="1" applyFill="1" applyBorder="1" applyAlignment="1">
      <alignment vertical="top"/>
    </xf>
    <xf numFmtId="0" fontId="14" fillId="2" borderId="73" xfId="0" applyFont="1" applyFill="1" applyBorder="1" applyAlignment="1">
      <alignment wrapText="1"/>
    </xf>
    <xf numFmtId="185" fontId="0" fillId="6" borderId="86" xfId="0" applyNumberFormat="1" applyFont="1" applyFill="1" applyBorder="1" applyAlignment="1">
      <alignment vertical="top"/>
    </xf>
    <xf numFmtId="185" fontId="0" fillId="6" borderId="87" xfId="0" applyNumberFormat="1" applyFont="1" applyFill="1" applyBorder="1" applyAlignment="1">
      <alignment vertical="top"/>
    </xf>
    <xf numFmtId="185" fontId="0" fillId="6" borderId="88" xfId="0" applyNumberFormat="1" applyFont="1" applyFill="1" applyBorder="1" applyAlignment="1">
      <alignment vertical="top"/>
    </xf>
    <xf numFmtId="185" fontId="0" fillId="6" borderId="89" xfId="0" applyNumberFormat="1" applyFont="1" applyFill="1" applyBorder="1" applyAlignment="1">
      <alignment vertical="top"/>
    </xf>
    <xf numFmtId="185" fontId="0" fillId="2" borderId="3" xfId="0" applyNumberFormat="1" applyFont="1" applyFill="1" applyBorder="1" applyAlignment="1">
      <alignment vertical="top"/>
    </xf>
    <xf numFmtId="185" fontId="0" fillId="6" borderId="90" xfId="0" applyNumberFormat="1" applyFont="1" applyFill="1" applyBorder="1" applyAlignment="1">
      <alignment vertical="top"/>
    </xf>
    <xf numFmtId="0" fontId="0" fillId="2" borderId="91" xfId="0" applyFont="1" applyFill="1" applyBorder="1" applyAlignment="1">
      <alignment/>
    </xf>
    <xf numFmtId="180" fontId="4" fillId="2" borderId="0" xfId="0" applyNumberFormat="1" applyFont="1" applyFill="1" applyBorder="1" applyAlignment="1">
      <alignment horizontal="center" vertical="top"/>
    </xf>
    <xf numFmtId="0" fontId="4" fillId="3" borderId="0" xfId="0" applyFont="1" applyFill="1" applyBorder="1" applyAlignment="1">
      <alignment/>
    </xf>
    <xf numFmtId="9" fontId="0" fillId="5" borderId="23" xfId="0" applyNumberFormat="1" applyFont="1" applyFill="1" applyBorder="1" applyAlignment="1">
      <alignment/>
    </xf>
    <xf numFmtId="9" fontId="0" fillId="5" borderId="22" xfId="0" applyNumberFormat="1" applyFont="1" applyFill="1" applyBorder="1" applyAlignment="1">
      <alignment/>
    </xf>
    <xf numFmtId="9" fontId="0" fillId="5" borderId="24" xfId="0" applyNumberFormat="1" applyFont="1" applyFill="1" applyBorder="1" applyAlignment="1">
      <alignment/>
    </xf>
    <xf numFmtId="9" fontId="0" fillId="2" borderId="80" xfId="0" applyNumberFormat="1" applyFont="1" applyFill="1" applyBorder="1" applyAlignment="1">
      <alignment/>
    </xf>
    <xf numFmtId="9" fontId="0" fillId="2" borderId="81" xfId="0" applyNumberFormat="1" applyFont="1" applyFill="1" applyBorder="1" applyAlignment="1">
      <alignment/>
    </xf>
    <xf numFmtId="9" fontId="0" fillId="5" borderId="39" xfId="0" applyNumberFormat="1" applyFont="1" applyFill="1" applyBorder="1" applyAlignment="1">
      <alignment/>
    </xf>
    <xf numFmtId="9" fontId="0" fillId="5" borderId="19" xfId="0" applyNumberFormat="1" applyFont="1" applyFill="1" applyBorder="1" applyAlignment="1">
      <alignment/>
    </xf>
    <xf numFmtId="9" fontId="0" fillId="5" borderId="4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vertical="top"/>
    </xf>
    <xf numFmtId="212" fontId="0" fillId="2" borderId="29" xfId="0" applyNumberFormat="1" applyFont="1" applyFill="1" applyBorder="1" applyAlignment="1">
      <alignment/>
    </xf>
    <xf numFmtId="212" fontId="0" fillId="2" borderId="28" xfId="0" applyNumberFormat="1" applyFont="1" applyFill="1" applyBorder="1" applyAlignment="1">
      <alignment/>
    </xf>
    <xf numFmtId="212" fontId="0" fillId="2" borderId="0" xfId="0" applyNumberFormat="1" applyFont="1" applyFill="1" applyBorder="1" applyAlignment="1">
      <alignment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Border="1" applyAlignment="1">
      <alignment/>
    </xf>
    <xf numFmtId="212" fontId="0" fillId="2" borderId="92" xfId="0" applyNumberFormat="1" applyFont="1" applyFill="1" applyBorder="1" applyAlignment="1">
      <alignment/>
    </xf>
    <xf numFmtId="0" fontId="0" fillId="2" borderId="93" xfId="0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212" fontId="0" fillId="2" borderId="23" xfId="0" applyNumberFormat="1" applyFont="1" applyFill="1" applyBorder="1" applyAlignment="1">
      <alignment/>
    </xf>
    <xf numFmtId="0" fontId="0" fillId="2" borderId="94" xfId="0" applyFont="1" applyFill="1" applyBorder="1" applyAlignment="1">
      <alignment/>
    </xf>
    <xf numFmtId="0" fontId="0" fillId="2" borderId="95" xfId="0" applyFont="1" applyFill="1" applyBorder="1" applyAlignment="1">
      <alignment vertical="top" wrapText="1"/>
    </xf>
    <xf numFmtId="212" fontId="0" fillId="5" borderId="22" xfId="0" applyNumberFormat="1" applyFont="1" applyFill="1" applyBorder="1" applyAlignment="1">
      <alignment/>
    </xf>
    <xf numFmtId="212" fontId="0" fillId="5" borderId="24" xfId="0" applyNumberFormat="1" applyFont="1" applyFill="1" applyBorder="1" applyAlignment="1">
      <alignment/>
    </xf>
    <xf numFmtId="212" fontId="0" fillId="2" borderId="22" xfId="0" applyNumberFormat="1" applyFont="1" applyFill="1" applyBorder="1" applyAlignment="1">
      <alignment/>
    </xf>
    <xf numFmtId="0" fontId="0" fillId="2" borderId="79" xfId="0" applyFont="1" applyFill="1" applyBorder="1" applyAlignment="1">
      <alignment/>
    </xf>
    <xf numFmtId="0" fontId="0" fillId="2" borderId="96" xfId="0" applyFont="1" applyFill="1" applyBorder="1" applyAlignment="1">
      <alignment/>
    </xf>
    <xf numFmtId="185" fontId="0" fillId="2" borderId="97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17" xfId="0" applyFont="1" applyFill="1" applyBorder="1" applyAlignment="1">
      <alignment horizontal="left"/>
    </xf>
    <xf numFmtId="0" fontId="0" fillId="2" borderId="29" xfId="0" applyFont="1" applyFill="1" applyBorder="1" applyAlignment="1">
      <alignment horizontal="left"/>
    </xf>
    <xf numFmtId="9" fontId="0" fillId="2" borderId="22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29" xfId="0" applyFont="1" applyFill="1" applyBorder="1" applyAlignment="1">
      <alignment horizontal="right"/>
    </xf>
    <xf numFmtId="212" fontId="0" fillId="2" borderId="76" xfId="0" applyNumberFormat="1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98" xfId="0" applyFont="1" applyFill="1" applyBorder="1" applyAlignment="1">
      <alignment/>
    </xf>
    <xf numFmtId="212" fontId="0" fillId="2" borderId="97" xfId="0" applyNumberFormat="1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right" wrapText="1"/>
    </xf>
    <xf numFmtId="0" fontId="4" fillId="2" borderId="99" xfId="0" applyFont="1" applyFill="1" applyBorder="1" applyAlignment="1">
      <alignment vertical="top"/>
    </xf>
    <xf numFmtId="0" fontId="0" fillId="2" borderId="100" xfId="0" applyFont="1" applyFill="1" applyBorder="1" applyAlignment="1">
      <alignment wrapText="1"/>
    </xf>
    <xf numFmtId="0" fontId="0" fillId="2" borderId="101" xfId="0" applyFont="1" applyFill="1" applyBorder="1" applyAlignment="1">
      <alignment/>
    </xf>
    <xf numFmtId="0" fontId="0" fillId="2" borderId="99" xfId="0" applyFont="1" applyFill="1" applyBorder="1" applyAlignment="1">
      <alignment/>
    </xf>
    <xf numFmtId="212" fontId="0" fillId="2" borderId="43" xfId="0" applyNumberFormat="1" applyFont="1" applyFill="1" applyBorder="1" applyAlignment="1">
      <alignment/>
    </xf>
    <xf numFmtId="212" fontId="0" fillId="2" borderId="98" xfId="0" applyNumberFormat="1" applyFont="1" applyFill="1" applyBorder="1" applyAlignment="1">
      <alignment/>
    </xf>
    <xf numFmtId="212" fontId="0" fillId="2" borderId="102" xfId="0" applyNumberFormat="1" applyFont="1" applyFill="1" applyBorder="1" applyAlignment="1">
      <alignment/>
    </xf>
    <xf numFmtId="212" fontId="0" fillId="2" borderId="103" xfId="0" applyNumberFormat="1" applyFont="1" applyFill="1" applyBorder="1" applyAlignment="1">
      <alignment/>
    </xf>
    <xf numFmtId="0" fontId="0" fillId="2" borderId="104" xfId="0" applyFont="1" applyFill="1" applyBorder="1" applyAlignment="1">
      <alignment/>
    </xf>
    <xf numFmtId="212" fontId="0" fillId="2" borderId="81" xfId="0" applyNumberFormat="1" applyFont="1" applyFill="1" applyBorder="1" applyAlignment="1">
      <alignment/>
    </xf>
    <xf numFmtId="180" fontId="0" fillId="2" borderId="21" xfId="0" applyNumberFormat="1" applyFont="1" applyFill="1" applyBorder="1" applyAlignment="1">
      <alignment horizontal="center" vertical="top"/>
    </xf>
    <xf numFmtId="180" fontId="0" fillId="2" borderId="76" xfId="0" applyNumberFormat="1" applyFont="1" applyFill="1" applyBorder="1" applyAlignment="1">
      <alignment horizontal="center" vertical="top"/>
    </xf>
    <xf numFmtId="180" fontId="0" fillId="2" borderId="79" xfId="0" applyNumberFormat="1" applyFont="1" applyFill="1" applyBorder="1" applyAlignment="1">
      <alignment horizontal="center" vertical="top"/>
    </xf>
    <xf numFmtId="218" fontId="0" fillId="3" borderId="0" xfId="0" applyNumberFormat="1" applyFont="1" applyFill="1" applyBorder="1" applyAlignment="1">
      <alignment horizontal="justify" vertical="top"/>
    </xf>
    <xf numFmtId="212" fontId="0" fillId="2" borderId="105" xfId="0" applyNumberFormat="1" applyFont="1" applyFill="1" applyBorder="1" applyAlignment="1">
      <alignment horizontal="centerContinuous"/>
    </xf>
    <xf numFmtId="212" fontId="0" fillId="2" borderId="92" xfId="0" applyNumberFormat="1" applyFont="1" applyFill="1" applyBorder="1" applyAlignment="1">
      <alignment horizontal="centerContinuous"/>
    </xf>
    <xf numFmtId="212" fontId="0" fillId="2" borderId="29" xfId="0" applyNumberFormat="1" applyFont="1" applyFill="1" applyBorder="1" applyAlignment="1">
      <alignment horizontal="centerContinuous"/>
    </xf>
    <xf numFmtId="212" fontId="0" fillId="2" borderId="28" xfId="0" applyNumberFormat="1" applyFont="1" applyFill="1" applyBorder="1" applyAlignment="1">
      <alignment horizontal="centerContinuous"/>
    </xf>
    <xf numFmtId="212" fontId="0" fillId="2" borderId="17" xfId="0" applyNumberFormat="1" applyFont="1" applyFill="1" applyBorder="1" applyAlignment="1">
      <alignment horizontal="centerContinuous"/>
    </xf>
    <xf numFmtId="212" fontId="0" fillId="2" borderId="20" xfId="0" applyNumberFormat="1" applyFont="1" applyFill="1" applyBorder="1" applyAlignment="1">
      <alignment horizontal="centerContinuous"/>
    </xf>
    <xf numFmtId="212" fontId="0" fillId="2" borderId="106" xfId="0" applyNumberFormat="1" applyFont="1" applyFill="1" applyBorder="1" applyAlignment="1">
      <alignment horizontal="centerContinuous"/>
    </xf>
    <xf numFmtId="212" fontId="0" fillId="2" borderId="107" xfId="0" applyNumberFormat="1" applyFont="1" applyFill="1" applyBorder="1" applyAlignment="1">
      <alignment horizontal="centerContinuous"/>
    </xf>
    <xf numFmtId="0" fontId="12" fillId="2" borderId="29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left"/>
    </xf>
    <xf numFmtId="0" fontId="0" fillId="2" borderId="42" xfId="0" applyFont="1" applyFill="1" applyBorder="1" applyAlignment="1">
      <alignment horizontal="right"/>
    </xf>
    <xf numFmtId="0" fontId="0" fillId="2" borderId="25" xfId="0" applyFont="1" applyFill="1" applyBorder="1" applyAlignment="1">
      <alignment horizontal="left"/>
    </xf>
    <xf numFmtId="0" fontId="0" fillId="3" borderId="105" xfId="0" applyFont="1" applyFill="1" applyBorder="1" applyAlignment="1">
      <alignment/>
    </xf>
    <xf numFmtId="212" fontId="0" fillId="2" borderId="80" xfId="0" applyNumberFormat="1" applyFont="1" applyFill="1" applyBorder="1" applyAlignment="1">
      <alignment/>
    </xf>
    <xf numFmtId="0" fontId="0" fillId="2" borderId="97" xfId="0" applyFont="1" applyFill="1" applyBorder="1" applyAlignment="1">
      <alignment/>
    </xf>
    <xf numFmtId="0" fontId="0" fillId="2" borderId="76" xfId="0" applyFont="1" applyFill="1" applyBorder="1" applyAlignment="1">
      <alignment/>
    </xf>
    <xf numFmtId="185" fontId="0" fillId="3" borderId="67" xfId="0" applyNumberFormat="1" applyFont="1" applyFill="1" applyBorder="1" applyAlignment="1">
      <alignment horizontal="right" vertical="top"/>
    </xf>
    <xf numFmtId="9" fontId="0" fillId="2" borderId="0" xfId="0" applyNumberFormat="1" applyFont="1" applyFill="1" applyBorder="1" applyAlignment="1">
      <alignment horizontal="left"/>
    </xf>
    <xf numFmtId="0" fontId="0" fillId="2" borderId="101" xfId="0" applyFont="1" applyFill="1" applyBorder="1" applyAlignment="1">
      <alignment horizontal="left"/>
    </xf>
    <xf numFmtId="0" fontId="0" fillId="2" borderId="44" xfId="0" applyFont="1" applyFill="1" applyBorder="1" applyAlignment="1">
      <alignment horizontal="left"/>
    </xf>
    <xf numFmtId="9" fontId="0" fillId="2" borderId="98" xfId="0" applyNumberFormat="1" applyFont="1" applyFill="1" applyBorder="1" applyAlignment="1">
      <alignment/>
    </xf>
    <xf numFmtId="0" fontId="0" fillId="3" borderId="33" xfId="0" applyFont="1" applyFill="1" applyBorder="1" applyAlignment="1">
      <alignment horizontal="justify" vertical="top" wrapText="1"/>
    </xf>
    <xf numFmtId="0" fontId="12" fillId="0" borderId="0" xfId="0" applyFont="1" applyBorder="1" applyAlignment="1">
      <alignment vertical="top"/>
    </xf>
    <xf numFmtId="185" fontId="0" fillId="2" borderId="108" xfId="0" applyNumberFormat="1" applyFill="1" applyBorder="1" applyAlignment="1">
      <alignment/>
    </xf>
    <xf numFmtId="185" fontId="0" fillId="2" borderId="109" xfId="0" applyNumberFormat="1" applyFill="1" applyBorder="1" applyAlignment="1">
      <alignment/>
    </xf>
    <xf numFmtId="185" fontId="0" fillId="2" borderId="110" xfId="0" applyNumberFormat="1" applyFill="1" applyBorder="1" applyAlignment="1">
      <alignment/>
    </xf>
    <xf numFmtId="185" fontId="0" fillId="2" borderId="43" xfId="0" applyNumberFormat="1" applyFont="1" applyFill="1" applyBorder="1" applyAlignment="1">
      <alignment/>
    </xf>
    <xf numFmtId="185" fontId="0" fillId="2" borderId="98" xfId="0" applyNumberFormat="1" applyFont="1" applyFill="1" applyBorder="1" applyAlignment="1">
      <alignment/>
    </xf>
    <xf numFmtId="0" fontId="4" fillId="3" borderId="29" xfId="0" applyFont="1" applyFill="1" applyBorder="1" applyAlignment="1">
      <alignment horizontal="justify" vertical="top"/>
    </xf>
    <xf numFmtId="0" fontId="19" fillId="3" borderId="0" xfId="0" applyFont="1" applyFill="1" applyAlignment="1">
      <alignment/>
    </xf>
    <xf numFmtId="0" fontId="12" fillId="0" borderId="44" xfId="0" applyFont="1" applyBorder="1" applyAlignment="1">
      <alignment wrapText="1"/>
    </xf>
    <xf numFmtId="0" fontId="12" fillId="0" borderId="45" xfId="0" applyFont="1" applyBorder="1" applyAlignment="1">
      <alignment wrapText="1"/>
    </xf>
    <xf numFmtId="0" fontId="0" fillId="0" borderId="0" xfId="0" applyFill="1" applyAlignment="1">
      <alignment/>
    </xf>
    <xf numFmtId="185" fontId="0" fillId="0" borderId="0" xfId="0" applyNumberFormat="1" applyFont="1" applyFill="1" applyBorder="1" applyAlignment="1">
      <alignment vertical="top"/>
    </xf>
    <xf numFmtId="188" fontId="0" fillId="4" borderId="0" xfId="0" applyNumberFormat="1" applyFont="1" applyFill="1" applyBorder="1" applyAlignment="1">
      <alignment vertical="top"/>
    </xf>
    <xf numFmtId="1" fontId="0" fillId="4" borderId="0" xfId="0" applyNumberFormat="1" applyFont="1" applyFill="1" applyBorder="1" applyAlignment="1">
      <alignment vertical="top"/>
    </xf>
    <xf numFmtId="0" fontId="0" fillId="2" borderId="111" xfId="0" applyFill="1" applyBorder="1" applyAlignment="1">
      <alignment wrapText="1"/>
    </xf>
    <xf numFmtId="180" fontId="0" fillId="2" borderId="112" xfId="0" applyNumberFormat="1" applyFill="1" applyBorder="1" applyAlignment="1">
      <alignment horizontal="center" vertical="top" wrapText="1"/>
    </xf>
    <xf numFmtId="180" fontId="0" fillId="2" borderId="44" xfId="0" applyNumberFormat="1" applyFill="1" applyBorder="1" applyAlignment="1">
      <alignment horizontal="center" vertical="top" wrapText="1"/>
    </xf>
    <xf numFmtId="185" fontId="0" fillId="2" borderId="113" xfId="0" applyNumberFormat="1" applyFont="1" applyFill="1" applyBorder="1" applyAlignment="1">
      <alignment horizontal="center" vertical="top" wrapText="1"/>
    </xf>
    <xf numFmtId="180" fontId="0" fillId="2" borderId="105" xfId="0" applyNumberFormat="1" applyFont="1" applyFill="1" applyBorder="1" applyAlignment="1">
      <alignment horizontal="center" vertical="top"/>
    </xf>
    <xf numFmtId="185" fontId="0" fillId="2" borderId="114" xfId="0" applyNumberFormat="1" applyFont="1" applyFill="1" applyBorder="1" applyAlignment="1">
      <alignment vertical="top"/>
    </xf>
    <xf numFmtId="180" fontId="0" fillId="2" borderId="115" xfId="0" applyNumberFormat="1" applyFont="1" applyFill="1" applyBorder="1" applyAlignment="1">
      <alignment horizontal="center" vertical="top"/>
    </xf>
    <xf numFmtId="180" fontId="0" fillId="2" borderId="101" xfId="0" applyNumberFormat="1" applyFont="1" applyFill="1" applyBorder="1" applyAlignment="1">
      <alignment horizontal="center" vertical="top"/>
    </xf>
    <xf numFmtId="185" fontId="0" fillId="6" borderId="116" xfId="0" applyNumberFormat="1" applyFont="1" applyFill="1" applyBorder="1" applyAlignment="1">
      <alignment vertical="top"/>
    </xf>
    <xf numFmtId="180" fontId="0" fillId="2" borderId="112" xfId="0" applyNumberFormat="1" applyFont="1" applyFill="1" applyBorder="1" applyAlignment="1">
      <alignment horizontal="center" vertical="top"/>
    </xf>
    <xf numFmtId="180" fontId="0" fillId="2" borderId="44" xfId="0" applyNumberFormat="1" applyFont="1" applyFill="1" applyBorder="1" applyAlignment="1">
      <alignment horizontal="center" vertical="top"/>
    </xf>
    <xf numFmtId="185" fontId="0" fillId="4" borderId="116" xfId="0" applyNumberFormat="1" applyFont="1" applyFill="1" applyBorder="1" applyAlignment="1">
      <alignment vertical="top"/>
    </xf>
    <xf numFmtId="0" fontId="0" fillId="0" borderId="44" xfId="0" applyNumberFormat="1" applyBorder="1" applyAlignment="1">
      <alignment horizontal="center" vertical="top" wrapText="1"/>
    </xf>
    <xf numFmtId="0" fontId="0" fillId="0" borderId="117" xfId="0" applyNumberFormat="1" applyBorder="1" applyAlignment="1">
      <alignment horizontal="center" vertical="top" wrapText="1"/>
    </xf>
    <xf numFmtId="0" fontId="0" fillId="2" borderId="92" xfId="0" applyFill="1" applyBorder="1" applyAlignment="1">
      <alignment vertical="top" wrapText="1"/>
    </xf>
    <xf numFmtId="0" fontId="0" fillId="2" borderId="118" xfId="0" applyFill="1" applyBorder="1" applyAlignment="1">
      <alignment wrapText="1"/>
    </xf>
    <xf numFmtId="185" fontId="0" fillId="2" borderId="119" xfId="0" applyNumberFormat="1" applyFont="1" applyFill="1" applyBorder="1" applyAlignment="1">
      <alignment vertical="top"/>
    </xf>
    <xf numFmtId="0" fontId="0" fillId="2" borderId="120" xfId="0" applyFill="1" applyBorder="1" applyAlignment="1">
      <alignment wrapText="1"/>
    </xf>
    <xf numFmtId="0" fontId="0" fillId="2" borderId="121" xfId="0" applyFill="1" applyBorder="1" applyAlignment="1">
      <alignment wrapText="1"/>
    </xf>
    <xf numFmtId="185" fontId="0" fillId="6" borderId="114" xfId="0" applyNumberFormat="1" applyFont="1" applyFill="1" applyBorder="1" applyAlignment="1">
      <alignment vertical="top"/>
    </xf>
    <xf numFmtId="185" fontId="0" fillId="6" borderId="122" xfId="0" applyNumberFormat="1" applyFont="1" applyFill="1" applyBorder="1" applyAlignment="1">
      <alignment vertical="top"/>
    </xf>
    <xf numFmtId="180" fontId="0" fillId="2" borderId="123" xfId="0" applyNumberFormat="1" applyFont="1" applyFill="1" applyBorder="1" applyAlignment="1">
      <alignment horizontal="center" vertical="top"/>
    </xf>
    <xf numFmtId="180" fontId="0" fillId="2" borderId="94" xfId="0" applyNumberFormat="1" applyFont="1" applyFill="1" applyBorder="1" applyAlignment="1">
      <alignment horizontal="center" vertical="top"/>
    </xf>
    <xf numFmtId="185" fontId="0" fillId="6" borderId="124" xfId="0" applyNumberFormat="1" applyFont="1" applyFill="1" applyBorder="1" applyAlignment="1">
      <alignment vertical="top"/>
    </xf>
    <xf numFmtId="0" fontId="4" fillId="2" borderId="101" xfId="0" applyFont="1" applyFill="1" applyBorder="1" applyAlignment="1">
      <alignment wrapText="1"/>
    </xf>
    <xf numFmtId="185" fontId="0" fillId="4" borderId="124" xfId="0" applyNumberFormat="1" applyFont="1" applyFill="1" applyBorder="1" applyAlignment="1">
      <alignment vertical="top"/>
    </xf>
    <xf numFmtId="0" fontId="4" fillId="3" borderId="44" xfId="0" applyFont="1" applyFill="1" applyBorder="1" applyAlignment="1">
      <alignment horizontal="left" wrapText="1" indent="1"/>
    </xf>
    <xf numFmtId="0" fontId="4" fillId="2" borderId="44" xfId="0" applyFont="1" applyFill="1" applyBorder="1" applyAlignment="1">
      <alignment horizontal="left" vertical="top" wrapText="1" indent="1"/>
    </xf>
    <xf numFmtId="0" fontId="0" fillId="3" borderId="0" xfId="0" applyFont="1" applyFill="1" applyBorder="1" applyAlignment="1">
      <alignment horizontal="left" vertical="top" wrapText="1" indent="2"/>
    </xf>
    <xf numFmtId="0" fontId="0" fillId="3" borderId="0" xfId="0" applyFont="1" applyFill="1" applyBorder="1" applyAlignment="1">
      <alignment horizontal="left" wrapText="1" indent="2"/>
    </xf>
    <xf numFmtId="0" fontId="0" fillId="2" borderId="0" xfId="0" applyFont="1" applyFill="1" applyBorder="1" applyAlignment="1">
      <alignment horizontal="left" vertical="top" wrapText="1" indent="2"/>
    </xf>
    <xf numFmtId="0" fontId="0" fillId="3" borderId="101" xfId="0" applyFont="1" applyFill="1" applyBorder="1" applyAlignment="1">
      <alignment horizontal="left" wrapText="1" indent="2"/>
    </xf>
    <xf numFmtId="180" fontId="0" fillId="2" borderId="44" xfId="0" applyNumberFormat="1" applyFont="1" applyFill="1" applyBorder="1" applyAlignment="1">
      <alignment horizontal="center"/>
    </xf>
    <xf numFmtId="185" fontId="0" fillId="2" borderId="101" xfId="0" applyNumberFormat="1" applyFont="1" applyFill="1" applyBorder="1" applyAlignment="1">
      <alignment horizontal="center" vertical="top" wrapText="1"/>
    </xf>
    <xf numFmtId="180" fontId="0" fillId="2" borderId="98" xfId="0" applyNumberFormat="1" applyFont="1" applyFill="1" applyBorder="1" applyAlignment="1">
      <alignment horizontal="center"/>
    </xf>
    <xf numFmtId="185" fontId="0" fillId="2" borderId="125" xfId="0" applyNumberFormat="1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left" wrapText="1" indent="2"/>
    </xf>
    <xf numFmtId="0" fontId="0" fillId="2" borderId="101" xfId="0" applyFont="1" applyFill="1" applyBorder="1" applyAlignment="1">
      <alignment horizontal="left" wrapText="1" indent="2"/>
    </xf>
    <xf numFmtId="185" fontId="0" fillId="2" borderId="126" xfId="0" applyNumberFormat="1" applyFont="1" applyFill="1" applyBorder="1" applyAlignment="1">
      <alignment horizontal="center" vertical="top" wrapText="1"/>
    </xf>
    <xf numFmtId="185" fontId="0" fillId="4" borderId="16" xfId="0" applyNumberFormat="1" applyFont="1" applyFill="1" applyBorder="1" applyAlignment="1">
      <alignment vertical="top"/>
    </xf>
    <xf numFmtId="185" fontId="0" fillId="4" borderId="127" xfId="0" applyNumberFormat="1" applyFont="1" applyFill="1" applyBorder="1" applyAlignment="1">
      <alignment vertical="top"/>
    </xf>
    <xf numFmtId="185" fontId="0" fillId="6" borderId="16" xfId="0" applyNumberFormat="1" applyFont="1" applyFill="1" applyBorder="1" applyAlignment="1">
      <alignment vertical="top"/>
    </xf>
    <xf numFmtId="185" fontId="0" fillId="6" borderId="126" xfId="0" applyNumberFormat="1" applyFont="1" applyFill="1" applyBorder="1" applyAlignment="1">
      <alignment vertical="top"/>
    </xf>
    <xf numFmtId="185" fontId="0" fillId="6" borderId="128" xfId="0" applyNumberFormat="1" applyFont="1" applyFill="1" applyBorder="1" applyAlignment="1">
      <alignment vertical="top"/>
    </xf>
    <xf numFmtId="185" fontId="0" fillId="4" borderId="128" xfId="0" applyNumberFormat="1" applyFont="1" applyFill="1" applyBorder="1" applyAlignment="1">
      <alignment vertical="top"/>
    </xf>
    <xf numFmtId="185" fontId="0" fillId="6" borderId="127" xfId="0" applyNumberFormat="1" applyFont="1" applyFill="1" applyBorder="1" applyAlignment="1">
      <alignment vertical="top"/>
    </xf>
    <xf numFmtId="185" fontId="0" fillId="2" borderId="98" xfId="0" applyNumberFormat="1" applyFont="1" applyFill="1" applyBorder="1" applyAlignment="1">
      <alignment horizontal="center" vertical="top" wrapText="1"/>
    </xf>
    <xf numFmtId="185" fontId="0" fillId="4" borderId="22" xfId="0" applyNumberFormat="1" applyFont="1" applyFill="1" applyBorder="1" applyAlignment="1">
      <alignment vertical="top"/>
    </xf>
    <xf numFmtId="185" fontId="0" fillId="6" borderId="22" xfId="0" applyNumberFormat="1" applyFont="1" applyFill="1" applyBorder="1" applyAlignment="1">
      <alignment vertical="top"/>
    </xf>
    <xf numFmtId="185" fontId="0" fillId="6" borderId="129" xfId="0" applyNumberFormat="1" applyFont="1" applyFill="1" applyBorder="1" applyAlignment="1">
      <alignment vertical="top"/>
    </xf>
    <xf numFmtId="185" fontId="0" fillId="4" borderId="129" xfId="0" applyNumberFormat="1" applyFont="1" applyFill="1" applyBorder="1" applyAlignment="1">
      <alignment vertical="top"/>
    </xf>
    <xf numFmtId="185" fontId="0" fillId="6" borderId="130" xfId="0" applyNumberFormat="1" applyFont="1" applyFill="1" applyBorder="1" applyAlignment="1">
      <alignment vertical="top"/>
    </xf>
    <xf numFmtId="185" fontId="0" fillId="4" borderId="37" xfId="0" applyNumberFormat="1" applyFont="1" applyFill="1" applyBorder="1" applyAlignment="1">
      <alignment vertical="top"/>
    </xf>
    <xf numFmtId="185" fontId="0" fillId="4" borderId="131" xfId="0" applyNumberFormat="1" applyFont="1" applyFill="1" applyBorder="1" applyAlignment="1">
      <alignment vertical="top"/>
    </xf>
    <xf numFmtId="185" fontId="0" fillId="6" borderId="132" xfId="0" applyNumberFormat="1" applyFont="1" applyFill="1" applyBorder="1" applyAlignment="1">
      <alignment vertical="top"/>
    </xf>
    <xf numFmtId="185" fontId="0" fillId="4" borderId="132" xfId="0" applyNumberFormat="1" applyFont="1" applyFill="1" applyBorder="1" applyAlignment="1">
      <alignment vertical="top"/>
    </xf>
    <xf numFmtId="185" fontId="0" fillId="6" borderId="131" xfId="0" applyNumberFormat="1" applyFont="1" applyFill="1" applyBorder="1" applyAlignment="1">
      <alignment vertical="top"/>
    </xf>
    <xf numFmtId="185" fontId="0" fillId="2" borderId="98" xfId="0" applyNumberFormat="1" applyFont="1" applyFill="1" applyBorder="1" applyAlignment="1">
      <alignment vertical="top"/>
    </xf>
    <xf numFmtId="185" fontId="0" fillId="2" borderId="22" xfId="0" applyNumberFormat="1" applyFont="1" applyFill="1" applyBorder="1" applyAlignment="1">
      <alignment vertical="top"/>
    </xf>
    <xf numFmtId="185" fontId="0" fillId="2" borderId="125" xfId="0" applyNumberFormat="1" applyFont="1" applyFill="1" applyBorder="1" applyAlignment="1">
      <alignment vertical="top"/>
    </xf>
    <xf numFmtId="185" fontId="0" fillId="2" borderId="129" xfId="0" applyNumberFormat="1" applyFont="1" applyFill="1" applyBorder="1" applyAlignment="1">
      <alignment vertical="top"/>
    </xf>
    <xf numFmtId="0" fontId="0" fillId="2" borderId="133" xfId="0" applyFill="1" applyBorder="1" applyAlignment="1">
      <alignment wrapText="1"/>
    </xf>
    <xf numFmtId="0" fontId="0" fillId="2" borderId="134" xfId="0" applyFill="1" applyBorder="1" applyAlignment="1">
      <alignment wrapText="1"/>
    </xf>
    <xf numFmtId="0" fontId="0" fillId="2" borderId="135" xfId="0" applyFill="1" applyBorder="1" applyAlignment="1">
      <alignment wrapText="1"/>
    </xf>
    <xf numFmtId="0" fontId="0" fillId="2" borderId="136" xfId="0" applyFill="1" applyBorder="1" applyAlignment="1">
      <alignment wrapText="1"/>
    </xf>
    <xf numFmtId="0" fontId="4" fillId="0" borderId="0" xfId="0" applyFont="1" applyFill="1" applyBorder="1" applyAlignment="1">
      <alignment/>
    </xf>
    <xf numFmtId="180" fontId="0" fillId="2" borderId="18" xfId="0" applyNumberFormat="1" applyFont="1" applyFill="1" applyBorder="1" applyAlignment="1">
      <alignment horizontal="center" vertical="top"/>
    </xf>
    <xf numFmtId="0" fontId="0" fillId="0" borderId="13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18" fontId="0" fillId="3" borderId="18" xfId="0" applyNumberFormat="1" applyFont="1" applyFill="1" applyBorder="1" applyAlignment="1">
      <alignment horizontal="justify" vertical="top"/>
    </xf>
    <xf numFmtId="196" fontId="0" fillId="2" borderId="78" xfId="0" applyNumberFormat="1" applyFont="1" applyFill="1" applyBorder="1" applyAlignment="1">
      <alignment/>
    </xf>
    <xf numFmtId="0" fontId="12" fillId="2" borderId="27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/>
    </xf>
    <xf numFmtId="9" fontId="0" fillId="5" borderId="76" xfId="0" applyNumberFormat="1" applyFont="1" applyFill="1" applyBorder="1" applyAlignment="1">
      <alignment/>
    </xf>
    <xf numFmtId="9" fontId="0" fillId="0" borderId="76" xfId="0" applyNumberFormat="1" applyFont="1" applyFill="1" applyBorder="1" applyAlignment="1">
      <alignment/>
    </xf>
    <xf numFmtId="9" fontId="0" fillId="5" borderId="79" xfId="0" applyNumberFormat="1" applyFont="1" applyFill="1" applyBorder="1" applyAlignment="1">
      <alignment/>
    </xf>
    <xf numFmtId="9" fontId="0" fillId="2" borderId="78" xfId="0" applyNumberFormat="1" applyFont="1" applyFill="1" applyBorder="1" applyAlignment="1">
      <alignment/>
    </xf>
    <xf numFmtId="9" fontId="0" fillId="0" borderId="19" xfId="0" applyNumberFormat="1" applyFont="1" applyFill="1" applyBorder="1" applyAlignment="1">
      <alignment/>
    </xf>
    <xf numFmtId="9" fontId="0" fillId="0" borderId="22" xfId="0" applyNumberFormat="1" applyFont="1" applyFill="1" applyBorder="1" applyAlignment="1">
      <alignment/>
    </xf>
    <xf numFmtId="9" fontId="0" fillId="0" borderId="40" xfId="0" applyNumberFormat="1" applyFont="1" applyFill="1" applyBorder="1" applyAlignment="1">
      <alignment/>
    </xf>
    <xf numFmtId="9" fontId="0" fillId="0" borderId="2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4" fillId="2" borderId="44" xfId="0" applyFont="1" applyFill="1" applyBorder="1" applyAlignment="1">
      <alignment horizontal="left"/>
    </xf>
    <xf numFmtId="0" fontId="0" fillId="2" borderId="20" xfId="0" applyFont="1" applyFill="1" applyBorder="1" applyAlignment="1">
      <alignment/>
    </xf>
    <xf numFmtId="0" fontId="0" fillId="2" borderId="94" xfId="0" applyFont="1" applyFill="1" applyBorder="1" applyAlignment="1">
      <alignment horizontal="left"/>
    </xf>
    <xf numFmtId="0" fontId="0" fillId="2" borderId="138" xfId="0" applyFont="1" applyFill="1" applyBorder="1" applyAlignment="1">
      <alignment/>
    </xf>
    <xf numFmtId="185" fontId="0" fillId="2" borderId="139" xfId="0" applyNumberFormat="1" applyFont="1" applyFill="1" applyBorder="1" applyAlignment="1">
      <alignment/>
    </xf>
    <xf numFmtId="185" fontId="0" fillId="2" borderId="129" xfId="0" applyNumberFormat="1" applyFont="1" applyFill="1" applyBorder="1" applyAlignment="1">
      <alignment/>
    </xf>
    <xf numFmtId="212" fontId="0" fillId="2" borderId="105" xfId="0" applyNumberFormat="1" applyFont="1" applyFill="1" applyBorder="1" applyAlignment="1">
      <alignment/>
    </xf>
    <xf numFmtId="212" fontId="0" fillId="2" borderId="140" xfId="0" applyNumberFormat="1" applyFont="1" applyFill="1" applyBorder="1" applyAlignment="1">
      <alignment horizontal="centerContinuous"/>
    </xf>
    <xf numFmtId="212" fontId="0" fillId="2" borderId="141" xfId="0" applyNumberFormat="1" applyFont="1" applyFill="1" applyBorder="1" applyAlignment="1">
      <alignment horizontal="centerContinuous"/>
    </xf>
    <xf numFmtId="212" fontId="0" fillId="2" borderId="123" xfId="0" applyNumberFormat="1" applyFont="1" applyFill="1" applyBorder="1" applyAlignment="1">
      <alignment horizontal="centerContinuous"/>
    </xf>
    <xf numFmtId="0" fontId="0" fillId="2" borderId="112" xfId="0" applyFont="1" applyFill="1" applyBorder="1" applyAlignment="1">
      <alignment/>
    </xf>
    <xf numFmtId="212" fontId="0" fillId="2" borderId="139" xfId="0" applyNumberFormat="1" applyFont="1" applyFill="1" applyBorder="1" applyAlignment="1">
      <alignment/>
    </xf>
    <xf numFmtId="212" fontId="0" fillId="2" borderId="129" xfId="0" applyNumberFormat="1" applyFont="1" applyFill="1" applyBorder="1" applyAlignment="1">
      <alignment/>
    </xf>
    <xf numFmtId="0" fontId="0" fillId="2" borderId="117" xfId="0" applyFont="1" applyFill="1" applyBorder="1" applyAlignment="1">
      <alignment/>
    </xf>
    <xf numFmtId="0" fontId="0" fillId="0" borderId="0" xfId="0" applyFont="1" applyFill="1" applyAlignment="1">
      <alignment/>
    </xf>
    <xf numFmtId="212" fontId="0" fillId="2" borderId="125" xfId="0" applyNumberFormat="1" applyFont="1" applyFill="1" applyBorder="1" applyAlignment="1">
      <alignment/>
    </xf>
    <xf numFmtId="212" fontId="0" fillId="2" borderId="117" xfId="0" applyNumberFormat="1" applyFont="1" applyFill="1" applyBorder="1" applyAlignment="1">
      <alignment/>
    </xf>
    <xf numFmtId="212" fontId="0" fillId="2" borderId="141" xfId="0" applyNumberFormat="1" applyFont="1" applyFill="1" applyBorder="1" applyAlignment="1">
      <alignment/>
    </xf>
    <xf numFmtId="212" fontId="0" fillId="2" borderId="0" xfId="0" applyNumberFormat="1" applyFont="1" applyFill="1" applyBorder="1" applyAlignment="1">
      <alignment horizontal="centerContinuous"/>
    </xf>
    <xf numFmtId="212" fontId="0" fillId="2" borderId="27" xfId="0" applyNumberFormat="1" applyFont="1" applyFill="1" applyBorder="1" applyAlignment="1">
      <alignment horizontal="centerContinuous"/>
    </xf>
    <xf numFmtId="212" fontId="0" fillId="2" borderId="44" xfId="0" applyNumberFormat="1" applyFont="1" applyFill="1" applyBorder="1" applyAlignment="1">
      <alignment/>
    </xf>
    <xf numFmtId="212" fontId="0" fillId="2" borderId="94" xfId="0" applyNumberFormat="1" applyFont="1" applyFill="1" applyBorder="1" applyAlignment="1">
      <alignment horizontal="centerContinuous"/>
    </xf>
    <xf numFmtId="212" fontId="0" fillId="2" borderId="44" xfId="0" applyNumberFormat="1" applyFont="1" applyFill="1" applyBorder="1" applyAlignment="1">
      <alignment horizontal="centerContinuous"/>
    </xf>
    <xf numFmtId="212" fontId="0" fillId="2" borderId="101" xfId="0" applyNumberFormat="1" applyFont="1" applyFill="1" applyBorder="1" applyAlignment="1">
      <alignment horizontal="centerContinuous"/>
    </xf>
    <xf numFmtId="212" fontId="0" fillId="2" borderId="112" xfId="0" applyNumberFormat="1" applyFont="1" applyFill="1" applyBorder="1" applyAlignment="1">
      <alignment/>
    </xf>
    <xf numFmtId="0" fontId="0" fillId="2" borderId="142" xfId="0" applyFont="1" applyFill="1" applyBorder="1" applyAlignment="1">
      <alignment horizontal="right"/>
    </xf>
    <xf numFmtId="212" fontId="0" fillId="2" borderId="103" xfId="0" applyNumberFormat="1" applyFont="1" applyFill="1" applyBorder="1" applyAlignment="1">
      <alignment horizontal="centerContinuous"/>
    </xf>
    <xf numFmtId="212" fontId="0" fillId="2" borderId="115" xfId="0" applyNumberFormat="1" applyFont="1" applyFill="1" applyBorder="1" applyAlignment="1">
      <alignment horizontal="centerContinuous"/>
    </xf>
    <xf numFmtId="212" fontId="0" fillId="2" borderId="112" xfId="0" applyNumberFormat="1" applyFont="1" applyFill="1" applyBorder="1" applyAlignment="1">
      <alignment horizontal="centerContinuous"/>
    </xf>
    <xf numFmtId="212" fontId="0" fillId="2" borderId="117" xfId="0" applyNumberFormat="1" applyFont="1" applyFill="1" applyBorder="1" applyAlignment="1">
      <alignment horizontal="centerContinuous"/>
    </xf>
    <xf numFmtId="212" fontId="0" fillId="2" borderId="75" xfId="0" applyNumberFormat="1" applyFont="1" applyFill="1" applyBorder="1" applyAlignment="1">
      <alignment horizontal="centerContinuous"/>
    </xf>
    <xf numFmtId="212" fontId="0" fillId="2" borderId="143" xfId="0" applyNumberFormat="1" applyFont="1" applyFill="1" applyBorder="1" applyAlignment="1">
      <alignment horizontal="centerContinuous"/>
    </xf>
    <xf numFmtId="212" fontId="0" fillId="2" borderId="144" xfId="0" applyNumberFormat="1" applyFont="1" applyFill="1" applyBorder="1" applyAlignment="1">
      <alignment horizontal="centerContinuous"/>
    </xf>
    <xf numFmtId="0" fontId="0" fillId="2" borderId="83" xfId="0" applyFont="1" applyFill="1" applyBorder="1" applyAlignment="1">
      <alignment horizontal="left"/>
    </xf>
    <xf numFmtId="0" fontId="0" fillId="2" borderId="106" xfId="0" applyFont="1" applyFill="1" applyBorder="1" applyAlignment="1">
      <alignment/>
    </xf>
    <xf numFmtId="212" fontId="0" fillId="2" borderId="83" xfId="0" applyNumberFormat="1" applyFont="1" applyFill="1" applyBorder="1" applyAlignment="1">
      <alignment horizontal="centerContinuous"/>
    </xf>
    <xf numFmtId="212" fontId="0" fillId="2" borderId="145" xfId="0" applyNumberFormat="1" applyFont="1" applyFill="1" applyBorder="1" applyAlignment="1">
      <alignment/>
    </xf>
    <xf numFmtId="212" fontId="0" fillId="2" borderId="146" xfId="0" applyNumberFormat="1" applyFont="1" applyFill="1" applyBorder="1" applyAlignment="1">
      <alignment/>
    </xf>
    <xf numFmtId="0" fontId="0" fillId="2" borderId="99" xfId="0" applyFont="1" applyFill="1" applyBorder="1" applyAlignment="1">
      <alignment horizontal="left"/>
    </xf>
    <xf numFmtId="0" fontId="0" fillId="2" borderId="147" xfId="0" applyFont="1" applyFill="1" applyBorder="1" applyAlignment="1">
      <alignment/>
    </xf>
    <xf numFmtId="212" fontId="0" fillId="2" borderId="148" xfId="0" applyNumberFormat="1" applyFont="1" applyFill="1" applyBorder="1" applyAlignment="1">
      <alignment horizontal="centerContinuous"/>
    </xf>
    <xf numFmtId="212" fontId="0" fillId="2" borderId="99" xfId="0" applyNumberFormat="1" applyFont="1" applyFill="1" applyBorder="1" applyAlignment="1">
      <alignment horizontal="centerContinuous"/>
    </xf>
    <xf numFmtId="212" fontId="0" fillId="2" borderId="149" xfId="0" applyNumberFormat="1" applyFont="1" applyFill="1" applyBorder="1" applyAlignment="1">
      <alignment/>
    </xf>
    <xf numFmtId="9" fontId="0" fillId="2" borderId="117" xfId="0" applyNumberFormat="1" applyFont="1" applyFill="1" applyBorder="1" applyAlignment="1">
      <alignment/>
    </xf>
    <xf numFmtId="0" fontId="4" fillId="2" borderId="94" xfId="0" applyFont="1" applyFill="1" applyBorder="1" applyAlignment="1">
      <alignment/>
    </xf>
    <xf numFmtId="9" fontId="0" fillId="2" borderId="44" xfId="0" applyNumberFormat="1" applyFont="1" applyFill="1" applyBorder="1" applyAlignment="1">
      <alignment/>
    </xf>
    <xf numFmtId="9" fontId="0" fillId="2" borderId="112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212" fontId="0" fillId="2" borderId="129" xfId="0" applyNumberFormat="1" applyFont="1" applyFill="1" applyBorder="1" applyAlignment="1">
      <alignment wrapText="1"/>
    </xf>
    <xf numFmtId="9" fontId="0" fillId="2" borderId="129" xfId="0" applyNumberFormat="1" applyFont="1" applyFill="1" applyBorder="1" applyAlignment="1">
      <alignment/>
    </xf>
    <xf numFmtId="9" fontId="0" fillId="5" borderId="125" xfId="0" applyNumberFormat="1" applyFont="1" applyFill="1" applyBorder="1" applyAlignment="1">
      <alignment/>
    </xf>
    <xf numFmtId="0" fontId="0" fillId="2" borderId="141" xfId="0" applyFont="1" applyFill="1" applyBorder="1" applyAlignment="1">
      <alignment/>
    </xf>
    <xf numFmtId="0" fontId="0" fillId="2" borderId="129" xfId="0" applyFont="1" applyFill="1" applyBorder="1" applyAlignment="1">
      <alignment/>
    </xf>
    <xf numFmtId="9" fontId="0" fillId="0" borderId="94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9" fontId="0" fillId="0" borderId="44" xfId="0" applyNumberFormat="1" applyFont="1" applyFill="1" applyBorder="1" applyAlignment="1">
      <alignment/>
    </xf>
    <xf numFmtId="212" fontId="0" fillId="0" borderId="98" xfId="0" applyNumberFormat="1" applyFont="1" applyFill="1" applyBorder="1" applyAlignment="1">
      <alignment/>
    </xf>
    <xf numFmtId="212" fontId="0" fillId="0" borderId="22" xfId="0" applyNumberFormat="1" applyFont="1" applyFill="1" applyBorder="1" applyAlignment="1">
      <alignment/>
    </xf>
    <xf numFmtId="212" fontId="0" fillId="0" borderId="125" xfId="0" applyNumberFormat="1" applyFont="1" applyFill="1" applyBorder="1" applyAlignment="1">
      <alignment/>
    </xf>
    <xf numFmtId="212" fontId="0" fillId="2" borderId="141" xfId="0" applyNumberFormat="1" applyFont="1" applyFill="1" applyBorder="1" applyAlignment="1">
      <alignment wrapText="1"/>
    </xf>
    <xf numFmtId="9" fontId="0" fillId="2" borderId="150" xfId="0" applyNumberFormat="1" applyFont="1" applyFill="1" applyBorder="1" applyAlignment="1">
      <alignment/>
    </xf>
    <xf numFmtId="9" fontId="0" fillId="2" borderId="141" xfId="0" applyNumberFormat="1" applyFont="1" applyFill="1" applyBorder="1" applyAlignment="1">
      <alignment/>
    </xf>
    <xf numFmtId="0" fontId="0" fillId="3" borderId="101" xfId="0" applyFont="1" applyFill="1" applyBorder="1" applyAlignment="1">
      <alignment/>
    </xf>
    <xf numFmtId="9" fontId="0" fillId="0" borderId="125" xfId="0" applyNumberFormat="1" applyFont="1" applyFill="1" applyBorder="1" applyAlignment="1">
      <alignment/>
    </xf>
    <xf numFmtId="9" fontId="0" fillId="5" borderId="129" xfId="0" applyNumberFormat="1" applyFont="1" applyFill="1" applyBorder="1" applyAlignment="1">
      <alignment/>
    </xf>
    <xf numFmtId="9" fontId="0" fillId="2" borderId="151" xfId="0" applyNumberFormat="1" applyFont="1" applyFill="1" applyBorder="1" applyAlignment="1">
      <alignment vertical="top"/>
    </xf>
    <xf numFmtId="0" fontId="0" fillId="2" borderId="151" xfId="0" applyFont="1" applyFill="1" applyBorder="1" applyAlignment="1">
      <alignment vertical="top" wrapText="1"/>
    </xf>
    <xf numFmtId="212" fontId="0" fillId="5" borderId="92" xfId="0" applyNumberFormat="1" applyFont="1" applyFill="1" applyBorder="1" applyAlignment="1">
      <alignment/>
    </xf>
    <xf numFmtId="0" fontId="0" fillId="2" borderId="139" xfId="0" applyFont="1" applyFill="1" applyBorder="1" applyAlignment="1">
      <alignment/>
    </xf>
    <xf numFmtId="212" fontId="0" fillId="5" borderId="125" xfId="0" applyNumberFormat="1" applyFont="1" applyFill="1" applyBorder="1" applyAlignment="1">
      <alignment/>
    </xf>
    <xf numFmtId="212" fontId="0" fillId="5" borderId="152" xfId="0" applyNumberFormat="1" applyFont="1" applyFill="1" applyBorder="1" applyAlignment="1">
      <alignment/>
    </xf>
    <xf numFmtId="0" fontId="0" fillId="3" borderId="95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85" fontId="0" fillId="2" borderId="125" xfId="0" applyNumberFormat="1" applyFont="1" applyFill="1" applyBorder="1" applyAlignment="1">
      <alignment/>
    </xf>
    <xf numFmtId="185" fontId="0" fillId="2" borderId="146" xfId="0" applyNumberFormat="1" applyFont="1" applyFill="1" applyBorder="1" applyAlignment="1">
      <alignment/>
    </xf>
    <xf numFmtId="185" fontId="0" fillId="2" borderId="153" xfId="0" applyNumberFormat="1" applyFont="1" applyFill="1" applyBorder="1" applyAlignment="1">
      <alignment/>
    </xf>
    <xf numFmtId="185" fontId="0" fillId="2" borderId="102" xfId="0" applyNumberFormat="1" applyFont="1" applyFill="1" applyBorder="1" applyAlignment="1">
      <alignment/>
    </xf>
    <xf numFmtId="0" fontId="0" fillId="2" borderId="140" xfId="0" applyFont="1" applyFill="1" applyBorder="1" applyAlignment="1">
      <alignment horizontal="right"/>
    </xf>
    <xf numFmtId="0" fontId="0" fillId="2" borderId="28" xfId="0" applyFont="1" applyFill="1" applyBorder="1" applyAlignment="1">
      <alignment/>
    </xf>
    <xf numFmtId="0" fontId="0" fillId="2" borderId="75" xfId="0" applyFont="1" applyFill="1" applyBorder="1" applyAlignment="1">
      <alignment horizontal="right"/>
    </xf>
    <xf numFmtId="0" fontId="12" fillId="2" borderId="142" xfId="0" applyFont="1" applyFill="1" applyBorder="1" applyAlignment="1">
      <alignment horizontal="right"/>
    </xf>
    <xf numFmtId="0" fontId="12" fillId="2" borderId="140" xfId="0" applyFont="1" applyFill="1" applyBorder="1" applyAlignment="1">
      <alignment horizontal="right"/>
    </xf>
    <xf numFmtId="212" fontId="0" fillId="2" borderId="138" xfId="0" applyNumberFormat="1" applyFont="1" applyFill="1" applyBorder="1" applyAlignment="1">
      <alignment horizontal="centerContinuous"/>
    </xf>
    <xf numFmtId="0" fontId="4" fillId="0" borderId="96" xfId="0" applyFont="1" applyFill="1" applyBorder="1" applyAlignment="1">
      <alignment horizontal="left"/>
    </xf>
    <xf numFmtId="212" fontId="0" fillId="2" borderId="91" xfId="0" applyNumberFormat="1" applyFont="1" applyFill="1" applyBorder="1" applyAlignment="1">
      <alignment horizontal="centerContinuous"/>
    </xf>
    <xf numFmtId="0" fontId="0" fillId="2" borderId="17" xfId="0" applyFont="1" applyFill="1" applyBorder="1" applyAlignment="1">
      <alignment horizontal="right"/>
    </xf>
    <xf numFmtId="185" fontId="9" fillId="3" borderId="109" xfId="0" applyNumberFormat="1" applyFont="1" applyFill="1" applyBorder="1" applyAlignment="1">
      <alignment horizontal="justify"/>
    </xf>
    <xf numFmtId="185" fontId="0" fillId="3" borderId="109" xfId="0" applyNumberFormat="1" applyFill="1" applyBorder="1" applyAlignment="1">
      <alignment/>
    </xf>
    <xf numFmtId="0" fontId="0" fillId="2" borderId="109" xfId="0" applyFill="1" applyBorder="1" applyAlignment="1">
      <alignment/>
    </xf>
    <xf numFmtId="185" fontId="0" fillId="2" borderId="98" xfId="0" applyNumberFormat="1" applyFill="1" applyBorder="1" applyAlignment="1">
      <alignment/>
    </xf>
    <xf numFmtId="185" fontId="0" fillId="2" borderId="22" xfId="0" applyNumberFormat="1" applyFill="1" applyBorder="1" applyAlignment="1">
      <alignment/>
    </xf>
    <xf numFmtId="185" fontId="0" fillId="2" borderId="134" xfId="0" applyNumberFormat="1" applyFill="1" applyBorder="1" applyAlignment="1">
      <alignment/>
    </xf>
    <xf numFmtId="212" fontId="0" fillId="2" borderId="79" xfId="0" applyNumberFormat="1" applyFont="1" applyFill="1" applyBorder="1" applyAlignment="1">
      <alignment/>
    </xf>
    <xf numFmtId="180" fontId="0" fillId="2" borderId="78" xfId="0" applyNumberFormat="1" applyFont="1" applyFill="1" applyBorder="1" applyAlignment="1">
      <alignment horizontal="center" vertical="top"/>
    </xf>
    <xf numFmtId="0" fontId="14" fillId="0" borderId="4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2" borderId="0" xfId="0" applyFont="1" applyFill="1" applyAlignment="1">
      <alignment horizontal="left" vertical="top"/>
    </xf>
    <xf numFmtId="0" fontId="0" fillId="2" borderId="21" xfId="0" applyFont="1" applyFill="1" applyBorder="1" applyAlignment="1">
      <alignment vertical="top" wrapText="1"/>
    </xf>
    <xf numFmtId="212" fontId="0" fillId="0" borderId="43" xfId="0" applyNumberFormat="1" applyFont="1" applyFill="1" applyBorder="1" applyAlignment="1">
      <alignment/>
    </xf>
    <xf numFmtId="212" fontId="0" fillId="0" borderId="153" xfId="0" applyNumberFormat="1" applyFont="1" applyFill="1" applyBorder="1" applyAlignment="1">
      <alignment/>
    </xf>
    <xf numFmtId="212" fontId="0" fillId="0" borderId="23" xfId="0" applyNumberFormat="1" applyFont="1" applyFill="1" applyBorder="1" applyAlignment="1">
      <alignment/>
    </xf>
    <xf numFmtId="212" fontId="0" fillId="0" borderId="24" xfId="0" applyNumberFormat="1" applyFont="1" applyFill="1" applyBorder="1" applyAlignment="1">
      <alignment/>
    </xf>
    <xf numFmtId="212" fontId="0" fillId="0" borderId="102" xfId="0" applyNumberFormat="1" applyFont="1" applyFill="1" applyBorder="1" applyAlignment="1">
      <alignment/>
    </xf>
    <xf numFmtId="212" fontId="0" fillId="0" borderId="152" xfId="0" applyNumberFormat="1" applyFont="1" applyFill="1" applyBorder="1" applyAlignment="1">
      <alignment/>
    </xf>
    <xf numFmtId="212" fontId="0" fillId="2" borderId="138" xfId="0" applyNumberFormat="1" applyFont="1" applyFill="1" applyBorder="1" applyAlignment="1">
      <alignment/>
    </xf>
    <xf numFmtId="212" fontId="0" fillId="2" borderId="45" xfId="0" applyNumberFormat="1" applyFont="1" applyFill="1" applyBorder="1" applyAlignment="1">
      <alignment/>
    </xf>
    <xf numFmtId="0" fontId="0" fillId="2" borderId="154" xfId="0" applyFont="1" applyFill="1" applyBorder="1" applyAlignment="1">
      <alignment/>
    </xf>
    <xf numFmtId="0" fontId="0" fillId="2" borderId="153" xfId="0" applyFont="1" applyFill="1" applyBorder="1" applyAlignment="1">
      <alignment/>
    </xf>
    <xf numFmtId="212" fontId="0" fillId="2" borderId="24" xfId="0" applyNumberFormat="1" applyFont="1" applyFill="1" applyBorder="1" applyAlignment="1">
      <alignment/>
    </xf>
    <xf numFmtId="212" fontId="0" fillId="2" borderId="152" xfId="0" applyNumberFormat="1" applyFont="1" applyFill="1" applyBorder="1" applyAlignment="1">
      <alignment/>
    </xf>
    <xf numFmtId="212" fontId="0" fillId="2" borderId="154" xfId="0" applyNumberFormat="1" applyFont="1" applyFill="1" applyBorder="1" applyAlignment="1">
      <alignment/>
    </xf>
    <xf numFmtId="212" fontId="0" fillId="2" borderId="153" xfId="0" applyNumberFormat="1" applyFont="1" applyFill="1" applyBorder="1" applyAlignment="1">
      <alignment/>
    </xf>
    <xf numFmtId="0" fontId="0" fillId="0" borderId="102" xfId="0" applyFont="1" applyFill="1" applyBorder="1" applyAlignment="1">
      <alignment/>
    </xf>
    <xf numFmtId="0" fontId="0" fillId="0" borderId="125" xfId="0" applyFont="1" applyFill="1" applyBorder="1" applyAlignment="1">
      <alignment/>
    </xf>
    <xf numFmtId="0" fontId="0" fillId="0" borderId="152" xfId="0" applyFont="1" applyFill="1" applyBorder="1" applyAlignment="1">
      <alignment/>
    </xf>
    <xf numFmtId="212" fontId="0" fillId="2" borderId="67" xfId="0" applyNumberFormat="1" applyFont="1" applyFill="1" applyBorder="1" applyAlignment="1">
      <alignment/>
    </xf>
    <xf numFmtId="0" fontId="0" fillId="0" borderId="94" xfId="0" applyFont="1" applyFill="1" applyBorder="1" applyAlignment="1">
      <alignment/>
    </xf>
    <xf numFmtId="9" fontId="0" fillId="0" borderId="101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4" fillId="2" borderId="99" xfId="0" applyFont="1" applyFill="1" applyBorder="1" applyAlignment="1">
      <alignment horizontal="left" vertical="top"/>
    </xf>
    <xf numFmtId="0" fontId="0" fillId="2" borderId="155" xfId="0" applyFont="1" applyFill="1" applyBorder="1" applyAlignment="1">
      <alignment wrapText="1"/>
    </xf>
    <xf numFmtId="9" fontId="0" fillId="2" borderId="153" xfId="0" applyNumberFormat="1" applyFont="1" applyFill="1" applyBorder="1" applyAlignment="1">
      <alignment/>
    </xf>
    <xf numFmtId="9" fontId="0" fillId="5" borderId="152" xfId="0" applyNumberFormat="1" applyFont="1" applyFill="1" applyBorder="1" applyAlignment="1">
      <alignment/>
    </xf>
    <xf numFmtId="9" fontId="0" fillId="2" borderId="154" xfId="0" applyNumberFormat="1" applyFont="1" applyFill="1" applyBorder="1" applyAlignment="1">
      <alignment/>
    </xf>
    <xf numFmtId="9" fontId="0" fillId="5" borderId="154" xfId="0" applyNumberFormat="1" applyFont="1" applyFill="1" applyBorder="1" applyAlignment="1">
      <alignment/>
    </xf>
    <xf numFmtId="9" fontId="0" fillId="0" borderId="152" xfId="0" applyNumberFormat="1" applyFont="1" applyFill="1" applyBorder="1" applyAlignment="1">
      <alignment/>
    </xf>
    <xf numFmtId="9" fontId="0" fillId="5" borderId="98" xfId="0" applyNumberFormat="1" applyFont="1" applyFill="1" applyBorder="1" applyAlignment="1">
      <alignment/>
    </xf>
    <xf numFmtId="9" fontId="0" fillId="5" borderId="153" xfId="0" applyNumberFormat="1" applyFont="1" applyFill="1" applyBorder="1" applyAlignment="1">
      <alignment/>
    </xf>
    <xf numFmtId="212" fontId="0" fillId="2" borderId="26" xfId="0" applyNumberFormat="1" applyFont="1" applyFill="1" applyBorder="1" applyAlignment="1">
      <alignment/>
    </xf>
    <xf numFmtId="0" fontId="0" fillId="2" borderId="156" xfId="0" applyFont="1" applyFill="1" applyBorder="1" applyAlignment="1">
      <alignment vertical="top" wrapText="1"/>
    </xf>
    <xf numFmtId="9" fontId="0" fillId="2" borderId="24" xfId="0" applyNumberFormat="1" applyFont="1" applyFill="1" applyBorder="1" applyAlignment="1">
      <alignment/>
    </xf>
    <xf numFmtId="9" fontId="0" fillId="2" borderId="23" xfId="0" applyNumberFormat="1" applyFont="1" applyFill="1" applyBorder="1" applyAlignment="1">
      <alignment/>
    </xf>
    <xf numFmtId="9" fontId="0" fillId="2" borderId="19" xfId="0" applyNumberFormat="1" applyFont="1" applyFill="1" applyBorder="1" applyAlignment="1">
      <alignment/>
    </xf>
    <xf numFmtId="9" fontId="0" fillId="2" borderId="40" xfId="0" applyNumberFormat="1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0" fillId="2" borderId="15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4" fillId="2" borderId="94" xfId="0" applyFont="1" applyFill="1" applyBorder="1" applyAlignment="1">
      <alignment horizontal="left" wrapText="1" indent="2"/>
    </xf>
    <xf numFmtId="0" fontId="0" fillId="0" borderId="0" xfId="0" applyFont="1" applyFill="1" applyBorder="1" applyAlignment="1">
      <alignment vertical="top" wrapText="1"/>
    </xf>
    <xf numFmtId="0" fontId="14" fillId="2" borderId="57" xfId="0" applyFont="1" applyFill="1" applyBorder="1" applyAlignment="1">
      <alignment wrapText="1"/>
    </xf>
    <xf numFmtId="0" fontId="0" fillId="2" borderId="92" xfId="0" applyFont="1" applyFill="1" applyBorder="1" applyAlignment="1">
      <alignment vertical="top" wrapText="1"/>
    </xf>
    <xf numFmtId="185" fontId="0" fillId="6" borderId="157" xfId="0" applyNumberFormat="1" applyFont="1" applyFill="1" applyBorder="1" applyAlignment="1">
      <alignment vertical="top"/>
    </xf>
    <xf numFmtId="185" fontId="0" fillId="2" borderId="157" xfId="0" applyNumberFormat="1" applyFont="1" applyFill="1" applyBorder="1" applyAlignment="1">
      <alignment/>
    </xf>
    <xf numFmtId="0" fontId="4" fillId="2" borderId="17" xfId="0" applyFont="1" applyFill="1" applyBorder="1" applyAlignment="1">
      <alignment vertical="top"/>
    </xf>
    <xf numFmtId="0" fontId="4" fillId="2" borderId="27" xfId="0" applyFont="1" applyFill="1" applyBorder="1" applyAlignment="1">
      <alignment vertical="top"/>
    </xf>
    <xf numFmtId="0" fontId="4" fillId="2" borderId="60" xfId="0" applyFont="1" applyFill="1" applyBorder="1" applyAlignment="1">
      <alignment/>
    </xf>
    <xf numFmtId="0" fontId="0" fillId="2" borderId="15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0" fillId="2" borderId="15" xfId="0" applyNumberFormat="1" applyFont="1" applyFill="1" applyBorder="1" applyAlignment="1">
      <alignment/>
    </xf>
    <xf numFmtId="185" fontId="0" fillId="2" borderId="159" xfId="0" applyNumberFormat="1" applyFill="1" applyBorder="1" applyAlignment="1">
      <alignment/>
    </xf>
    <xf numFmtId="185" fontId="0" fillId="2" borderId="38" xfId="0" applyNumberFormat="1" applyFont="1" applyFill="1" applyBorder="1" applyAlignment="1">
      <alignment/>
    </xf>
    <xf numFmtId="0" fontId="0" fillId="2" borderId="160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61" xfId="0" applyFill="1" applyBorder="1" applyAlignment="1">
      <alignment/>
    </xf>
    <xf numFmtId="0" fontId="0" fillId="2" borderId="161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185" fontId="0" fillId="2" borderId="134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2" borderId="162" xfId="0" applyFont="1" applyFill="1" applyBorder="1" applyAlignment="1">
      <alignment/>
    </xf>
    <xf numFmtId="0" fontId="0" fillId="2" borderId="163" xfId="0" applyFont="1" applyFill="1" applyBorder="1" applyAlignment="1">
      <alignment/>
    </xf>
    <xf numFmtId="0" fontId="0" fillId="2" borderId="164" xfId="0" applyFont="1" applyFill="1" applyBorder="1" applyAlignment="1">
      <alignment/>
    </xf>
    <xf numFmtId="0" fontId="0" fillId="2" borderId="105" xfId="0" applyFont="1" applyFill="1" applyBorder="1" applyAlignment="1">
      <alignment/>
    </xf>
    <xf numFmtId="0" fontId="4" fillId="2" borderId="112" xfId="0" applyFont="1" applyFill="1" applyBorder="1" applyAlignment="1">
      <alignment vertical="top"/>
    </xf>
    <xf numFmtId="0" fontId="0" fillId="2" borderId="105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2" borderId="27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37" xfId="0" applyFont="1" applyFill="1" applyBorder="1" applyAlignment="1">
      <alignment vertical="top"/>
    </xf>
    <xf numFmtId="0" fontId="0" fillId="2" borderId="0" xfId="0" applyFont="1" applyFill="1" applyBorder="1" applyAlignment="1">
      <alignment/>
    </xf>
    <xf numFmtId="0" fontId="0" fillId="2" borderId="3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3" borderId="21" xfId="0" applyFont="1" applyFill="1" applyBorder="1" applyAlignment="1">
      <alignment horizontal="justify" vertical="top" wrapText="1"/>
    </xf>
    <xf numFmtId="0" fontId="0" fillId="2" borderId="76" xfId="0" applyFont="1" applyFill="1" applyBorder="1" applyAlignment="1">
      <alignment vertical="top"/>
    </xf>
    <xf numFmtId="212" fontId="0" fillId="0" borderId="17" xfId="0" applyNumberFormat="1" applyFont="1" applyFill="1" applyBorder="1" applyAlignment="1">
      <alignment horizontal="right"/>
    </xf>
    <xf numFmtId="212" fontId="0" fillId="0" borderId="39" xfId="0" applyNumberFormat="1" applyFont="1" applyFill="1" applyBorder="1" applyAlignment="1">
      <alignment horizontal="right"/>
    </xf>
    <xf numFmtId="212" fontId="0" fillId="0" borderId="19" xfId="0" applyNumberFormat="1" applyFont="1" applyFill="1" applyBorder="1" applyAlignment="1">
      <alignment horizontal="right"/>
    </xf>
    <xf numFmtId="212" fontId="0" fillId="0" borderId="40" xfId="0" applyNumberFormat="1" applyFont="1" applyFill="1" applyBorder="1" applyAlignment="1">
      <alignment horizontal="right"/>
    </xf>
    <xf numFmtId="212" fontId="0" fillId="2" borderId="142" xfId="0" applyNumberFormat="1" applyFont="1" applyFill="1" applyBorder="1" applyAlignment="1">
      <alignment horizontal="right"/>
    </xf>
    <xf numFmtId="212" fontId="0" fillId="2" borderId="102" xfId="0" applyNumberFormat="1" applyFont="1" applyFill="1" applyBorder="1" applyAlignment="1">
      <alignment horizontal="right"/>
    </xf>
    <xf numFmtId="212" fontId="0" fillId="2" borderId="125" xfId="0" applyNumberFormat="1" applyFont="1" applyFill="1" applyBorder="1" applyAlignment="1">
      <alignment horizontal="right"/>
    </xf>
    <xf numFmtId="212" fontId="0" fillId="2" borderId="152" xfId="0" applyNumberFormat="1" applyFont="1" applyFill="1" applyBorder="1" applyAlignment="1">
      <alignment horizontal="right"/>
    </xf>
    <xf numFmtId="212" fontId="0" fillId="2" borderId="140" xfId="0" applyNumberFormat="1" applyFont="1" applyFill="1" applyBorder="1" applyAlignment="1">
      <alignment horizontal="right"/>
    </xf>
    <xf numFmtId="212" fontId="0" fillId="2" borderId="139" xfId="0" applyNumberFormat="1" applyFont="1" applyFill="1" applyBorder="1" applyAlignment="1">
      <alignment horizontal="right"/>
    </xf>
    <xf numFmtId="212" fontId="0" fillId="2" borderId="129" xfId="0" applyNumberFormat="1" applyFont="1" applyFill="1" applyBorder="1" applyAlignment="1">
      <alignment horizontal="right"/>
    </xf>
    <xf numFmtId="212" fontId="0" fillId="2" borderId="104" xfId="0" applyNumberFormat="1" applyFont="1" applyFill="1" applyBorder="1" applyAlignment="1">
      <alignment horizontal="right"/>
    </xf>
    <xf numFmtId="212" fontId="0" fillId="0" borderId="29" xfId="0" applyNumberFormat="1" applyFont="1" applyFill="1" applyBorder="1" applyAlignment="1">
      <alignment horizontal="right"/>
    </xf>
    <xf numFmtId="212" fontId="0" fillId="0" borderId="23" xfId="0" applyNumberFormat="1" applyFont="1" applyFill="1" applyBorder="1" applyAlignment="1">
      <alignment horizontal="right"/>
    </xf>
    <xf numFmtId="212" fontId="0" fillId="0" borderId="22" xfId="0" applyNumberFormat="1" applyFont="1" applyFill="1" applyBorder="1" applyAlignment="1">
      <alignment horizontal="right"/>
    </xf>
    <xf numFmtId="212" fontId="0" fillId="0" borderId="24" xfId="0" applyNumberFormat="1" applyFont="1" applyFill="1" applyBorder="1" applyAlignment="1">
      <alignment horizontal="right"/>
    </xf>
    <xf numFmtId="212" fontId="0" fillId="0" borderId="75" xfId="0" applyNumberFormat="1" applyFont="1" applyFill="1" applyBorder="1" applyAlignment="1">
      <alignment horizontal="right"/>
    </xf>
    <xf numFmtId="212" fontId="0" fillId="0" borderId="165" xfId="0" applyNumberFormat="1" applyFont="1" applyFill="1" applyBorder="1" applyAlignment="1">
      <alignment horizontal="right"/>
    </xf>
    <xf numFmtId="212" fontId="0" fillId="0" borderId="95" xfId="0" applyNumberFormat="1" applyFont="1" applyFill="1" applyBorder="1" applyAlignment="1">
      <alignment horizontal="right"/>
    </xf>
    <xf numFmtId="212" fontId="0" fillId="0" borderId="166" xfId="0" applyNumberFormat="1" applyFont="1" applyFill="1" applyBorder="1" applyAlignment="1">
      <alignment horizontal="right"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180" fontId="0" fillId="2" borderId="76" xfId="0" applyNumberFormat="1" applyFont="1" applyFill="1" applyBorder="1" applyAlignment="1">
      <alignment horizontal="center" vertical="top"/>
    </xf>
    <xf numFmtId="218" fontId="0" fillId="3" borderId="0" xfId="0" applyNumberFormat="1" applyFont="1" applyFill="1" applyBorder="1" applyAlignment="1">
      <alignment horizontal="justify" vertical="top"/>
    </xf>
    <xf numFmtId="0" fontId="0" fillId="2" borderId="28" xfId="0" applyFont="1" applyFill="1" applyBorder="1" applyAlignment="1">
      <alignment/>
    </xf>
    <xf numFmtId="180" fontId="0" fillId="2" borderId="79" xfId="0" applyNumberFormat="1" applyFont="1" applyFill="1" applyBorder="1" applyAlignment="1">
      <alignment horizontal="center" vertical="top"/>
    </xf>
    <xf numFmtId="0" fontId="0" fillId="2" borderId="43" xfId="0" applyFont="1" applyFill="1" applyBorder="1" applyAlignment="1">
      <alignment vertical="top" wrapText="1"/>
    </xf>
    <xf numFmtId="49" fontId="0" fillId="2" borderId="153" xfId="0" applyNumberFormat="1" applyFont="1" applyFill="1" applyBorder="1" applyAlignment="1">
      <alignment vertical="top" wrapText="1"/>
    </xf>
    <xf numFmtId="49" fontId="0" fillId="2" borderId="43" xfId="0" applyNumberFormat="1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justify" vertical="top"/>
    </xf>
    <xf numFmtId="212" fontId="0" fillId="0" borderId="108" xfId="0" applyNumberFormat="1" applyFont="1" applyFill="1" applyBorder="1" applyAlignment="1">
      <alignment/>
    </xf>
    <xf numFmtId="212" fontId="0" fillId="0" borderId="167" xfId="0" applyNumberFormat="1" applyFont="1" applyFill="1" applyBorder="1" applyAlignment="1">
      <alignment/>
    </xf>
    <xf numFmtId="212" fontId="0" fillId="0" borderId="19" xfId="0" applyNumberFormat="1" applyFont="1" applyFill="1" applyBorder="1" applyAlignment="1">
      <alignment/>
    </xf>
    <xf numFmtId="212" fontId="0" fillId="0" borderId="27" xfId="0" applyNumberFormat="1" applyFont="1" applyFill="1" applyBorder="1" applyAlignment="1">
      <alignment/>
    </xf>
    <xf numFmtId="212" fontId="0" fillId="0" borderId="168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/>
    </xf>
    <xf numFmtId="212" fontId="0" fillId="0" borderId="169" xfId="0" applyNumberFormat="1" applyFont="1" applyFill="1" applyBorder="1" applyAlignment="1">
      <alignment/>
    </xf>
    <xf numFmtId="212" fontId="0" fillId="0" borderId="37" xfId="0" applyNumberFormat="1" applyFont="1" applyFill="1" applyBorder="1" applyAlignment="1">
      <alignment/>
    </xf>
    <xf numFmtId="212" fontId="0" fillId="0" borderId="0" xfId="0" applyNumberFormat="1" applyFont="1" applyFill="1" applyBorder="1" applyAlignment="1">
      <alignment/>
    </xf>
    <xf numFmtId="212" fontId="0" fillId="0" borderId="16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justify" vertical="top"/>
    </xf>
    <xf numFmtId="0" fontId="0" fillId="0" borderId="28" xfId="0" applyFont="1" applyFill="1" applyBorder="1" applyAlignment="1">
      <alignment wrapText="1"/>
    </xf>
    <xf numFmtId="212" fontId="0" fillId="0" borderId="170" xfId="0" applyNumberFormat="1" applyFont="1" applyFill="1" applyBorder="1" applyAlignment="1">
      <alignment/>
    </xf>
    <xf numFmtId="212" fontId="0" fillId="0" borderId="171" xfId="0" applyNumberFormat="1" applyFont="1" applyFill="1" applyBorder="1" applyAlignment="1">
      <alignment/>
    </xf>
    <xf numFmtId="212" fontId="0" fillId="0" borderId="172" xfId="0" applyNumberFormat="1" applyFont="1" applyFill="1" applyBorder="1" applyAlignment="1">
      <alignment/>
    </xf>
    <xf numFmtId="212" fontId="0" fillId="0" borderId="18" xfId="0" applyNumberFormat="1" applyFont="1" applyFill="1" applyBorder="1" applyAlignment="1">
      <alignment/>
    </xf>
    <xf numFmtId="212" fontId="0" fillId="0" borderId="173" xfId="0" applyNumberFormat="1" applyFont="1" applyFill="1" applyBorder="1" applyAlignment="1">
      <alignment/>
    </xf>
    <xf numFmtId="212" fontId="0" fillId="2" borderId="170" xfId="0" applyNumberFormat="1" applyFont="1" applyFill="1" applyBorder="1" applyAlignment="1">
      <alignment/>
    </xf>
    <xf numFmtId="212" fontId="0" fillId="2" borderId="174" xfId="0" applyNumberFormat="1" applyFont="1" applyFill="1" applyBorder="1" applyAlignment="1">
      <alignment/>
    </xf>
    <xf numFmtId="0" fontId="0" fillId="2" borderId="117" xfId="0" applyFont="1" applyFill="1" applyBorder="1" applyAlignment="1">
      <alignment vertical="top" wrapText="1"/>
    </xf>
    <xf numFmtId="0" fontId="0" fillId="0" borderId="20" xfId="0" applyFont="1" applyFill="1" applyBorder="1" applyAlignment="1">
      <alignment/>
    </xf>
    <xf numFmtId="212" fontId="0" fillId="0" borderId="39" xfId="0" applyNumberFormat="1" applyFont="1" applyFill="1" applyBorder="1" applyAlignment="1">
      <alignment/>
    </xf>
    <xf numFmtId="196" fontId="0" fillId="0" borderId="23" xfId="0" applyNumberFormat="1" applyFont="1" applyFill="1" applyBorder="1" applyAlignment="1">
      <alignment/>
    </xf>
    <xf numFmtId="212" fontId="0" fillId="0" borderId="99" xfId="0" applyNumberFormat="1" applyFont="1" applyFill="1" applyBorder="1" applyAlignment="1">
      <alignment vertical="top"/>
    </xf>
    <xf numFmtId="212" fontId="0" fillId="0" borderId="175" xfId="0" applyNumberFormat="1" applyFont="1" applyFill="1" applyBorder="1" applyAlignment="1">
      <alignment vertical="top"/>
    </xf>
    <xf numFmtId="212" fontId="0" fillId="0" borderId="176" xfId="0" applyNumberFormat="1" applyFont="1" applyFill="1" applyBorder="1" applyAlignment="1">
      <alignment vertical="top"/>
    </xf>
    <xf numFmtId="212" fontId="0" fillId="0" borderId="177" xfId="0" applyNumberFormat="1" applyFont="1" applyFill="1" applyBorder="1" applyAlignment="1">
      <alignment vertical="top"/>
    </xf>
    <xf numFmtId="212" fontId="0" fillId="0" borderId="101" xfId="0" applyNumberFormat="1" applyFont="1" applyFill="1" applyBorder="1" applyAlignment="1">
      <alignment vertical="top"/>
    </xf>
    <xf numFmtId="212" fontId="0" fillId="0" borderId="139" xfId="0" applyNumberFormat="1" applyFont="1" applyFill="1" applyBorder="1" applyAlignment="1">
      <alignment vertical="top"/>
    </xf>
    <xf numFmtId="212" fontId="0" fillId="0" borderId="129" xfId="0" applyNumberFormat="1" applyFont="1" applyFill="1" applyBorder="1" applyAlignment="1">
      <alignment vertical="top"/>
    </xf>
    <xf numFmtId="212" fontId="0" fillId="0" borderId="154" xfId="0" applyNumberFormat="1" applyFont="1" applyFill="1" applyBorder="1" applyAlignment="1">
      <alignment vertical="top"/>
    </xf>
    <xf numFmtId="212" fontId="0" fillId="0" borderId="94" xfId="0" applyNumberFormat="1" applyFont="1" applyFill="1" applyBorder="1" applyAlignment="1">
      <alignment vertical="top"/>
    </xf>
    <xf numFmtId="212" fontId="0" fillId="0" borderId="18" xfId="0" applyNumberFormat="1" applyFont="1" applyFill="1" applyBorder="1" applyAlignment="1">
      <alignment vertical="top"/>
    </xf>
    <xf numFmtId="212" fontId="0" fillId="0" borderId="165" xfId="0" applyNumberFormat="1" applyFont="1" applyFill="1" applyBorder="1" applyAlignment="1">
      <alignment vertical="top"/>
    </xf>
    <xf numFmtId="212" fontId="0" fillId="0" borderId="95" xfId="0" applyNumberFormat="1" applyFont="1" applyFill="1" applyBorder="1" applyAlignment="1">
      <alignment vertical="top"/>
    </xf>
    <xf numFmtId="212" fontId="0" fillId="0" borderId="166" xfId="0" applyNumberFormat="1" applyFont="1" applyFill="1" applyBorder="1" applyAlignment="1">
      <alignment vertical="top"/>
    </xf>
    <xf numFmtId="0" fontId="0" fillId="2" borderId="78" xfId="0" applyFont="1" applyFill="1" applyBorder="1" applyAlignment="1">
      <alignment horizontal="center" wrapText="1"/>
    </xf>
    <xf numFmtId="0" fontId="0" fillId="0" borderId="27" xfId="0" applyFont="1" applyBorder="1" applyAlignment="1">
      <alignment wrapText="1"/>
    </xf>
    <xf numFmtId="0" fontId="0" fillId="0" borderId="20" xfId="0" applyFont="1" applyBorder="1" applyAlignment="1">
      <alignment wrapText="1"/>
    </xf>
    <xf numFmtId="9" fontId="0" fillId="0" borderId="39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8" xfId="0" applyFont="1" applyBorder="1" applyAlignment="1">
      <alignment wrapText="1"/>
    </xf>
    <xf numFmtId="9" fontId="0" fillId="0" borderId="23" xfId="0" applyNumberFormat="1" applyFont="1" applyFill="1" applyBorder="1" applyAlignment="1">
      <alignment/>
    </xf>
    <xf numFmtId="9" fontId="0" fillId="2" borderId="39" xfId="0" applyNumberFormat="1" applyFont="1" applyFill="1" applyBorder="1" applyAlignment="1">
      <alignment/>
    </xf>
    <xf numFmtId="9" fontId="0" fillId="2" borderId="178" xfId="0" applyNumberFormat="1" applyFont="1" applyFill="1" applyBorder="1" applyAlignment="1">
      <alignment/>
    </xf>
    <xf numFmtId="9" fontId="0" fillId="2" borderId="172" xfId="0" applyNumberFormat="1" applyFont="1" applyFill="1" applyBorder="1" applyAlignment="1">
      <alignment/>
    </xf>
    <xf numFmtId="9" fontId="0" fillId="2" borderId="179" xfId="0" applyNumberFormat="1" applyFont="1" applyFill="1" applyBorder="1" applyAlignment="1">
      <alignment/>
    </xf>
    <xf numFmtId="0" fontId="0" fillId="2" borderId="21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vertical="top"/>
    </xf>
    <xf numFmtId="0" fontId="0" fillId="2" borderId="27" xfId="0" applyFont="1" applyFill="1" applyBorder="1" applyAlignment="1">
      <alignment vertical="top"/>
    </xf>
    <xf numFmtId="185" fontId="0" fillId="0" borderId="76" xfId="0" applyNumberFormat="1" applyFont="1" applyFill="1" applyBorder="1" applyAlignment="1">
      <alignment/>
    </xf>
    <xf numFmtId="185" fontId="0" fillId="0" borderId="145" xfId="0" applyNumberFormat="1" applyFont="1" applyFill="1" applyBorder="1" applyAlignment="1">
      <alignment/>
    </xf>
    <xf numFmtId="0" fontId="4" fillId="2" borderId="29" xfId="0" applyFont="1" applyFill="1" applyBorder="1" applyAlignment="1">
      <alignment vertical="top"/>
    </xf>
    <xf numFmtId="212" fontId="0" fillId="2" borderId="42" xfId="0" applyNumberFormat="1" applyFont="1" applyFill="1" applyBorder="1" applyAlignment="1">
      <alignment horizontal="centerContinuous"/>
    </xf>
    <xf numFmtId="212" fontId="0" fillId="2" borderId="180" xfId="0" applyNumberFormat="1" applyFont="1" applyFill="1" applyBorder="1" applyAlignment="1">
      <alignment horizontal="centerContinuous"/>
    </xf>
    <xf numFmtId="212" fontId="0" fillId="2" borderId="26" xfId="0" applyNumberFormat="1" applyFont="1" applyFill="1" applyBorder="1" applyAlignment="1">
      <alignment horizontal="centerContinuous"/>
    </xf>
    <xf numFmtId="0" fontId="0" fillId="2" borderId="165" xfId="0" applyFont="1" applyFill="1" applyBorder="1" applyAlignment="1">
      <alignment horizontal="center" wrapText="1"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4" fillId="2" borderId="0" xfId="0" applyFont="1" applyFill="1" applyBorder="1" applyAlignment="1">
      <alignment vertical="top"/>
    </xf>
    <xf numFmtId="212" fontId="0" fillId="2" borderId="77" xfId="0" applyNumberFormat="1" applyFont="1" applyFill="1" applyBorder="1" applyAlignment="1">
      <alignment/>
    </xf>
    <xf numFmtId="0" fontId="0" fillId="2" borderId="165" xfId="0" applyFont="1" applyFill="1" applyBorder="1" applyAlignment="1">
      <alignment vertical="top" wrapText="1"/>
    </xf>
    <xf numFmtId="212" fontId="0" fillId="2" borderId="176" xfId="0" applyNumberFormat="1" applyFont="1" applyFill="1" applyBorder="1" applyAlignment="1">
      <alignment wrapText="1"/>
    </xf>
    <xf numFmtId="212" fontId="0" fillId="2" borderId="177" xfId="0" applyNumberFormat="1" applyFont="1" applyFill="1" applyBorder="1" applyAlignment="1">
      <alignment wrapText="1"/>
    </xf>
    <xf numFmtId="212" fontId="0" fillId="2" borderId="154" xfId="0" applyNumberFormat="1" applyFont="1" applyFill="1" applyBorder="1" applyAlignment="1">
      <alignment wrapText="1"/>
    </xf>
    <xf numFmtId="0" fontId="4" fillId="2" borderId="178" xfId="0" applyFont="1" applyFill="1" applyBorder="1" applyAlignment="1">
      <alignment vertical="top" wrapText="1"/>
    </xf>
    <xf numFmtId="0" fontId="4" fillId="2" borderId="172" xfId="0" applyFont="1" applyFill="1" applyBorder="1" applyAlignment="1">
      <alignment horizontal="left" vertical="top" wrapText="1"/>
    </xf>
    <xf numFmtId="0" fontId="4" fillId="2" borderId="179" xfId="0" applyFont="1" applyFill="1" applyBorder="1" applyAlignment="1">
      <alignment horizontal="left" vertical="top" wrapText="1"/>
    </xf>
    <xf numFmtId="0" fontId="0" fillId="0" borderId="165" xfId="0" applyFont="1" applyFill="1" applyBorder="1" applyAlignment="1">
      <alignment vertical="top" wrapText="1"/>
    </xf>
    <xf numFmtId="0" fontId="0" fillId="0" borderId="95" xfId="0" applyFont="1" applyFill="1" applyBorder="1" applyAlignment="1">
      <alignment vertical="top" wrapText="1"/>
    </xf>
    <xf numFmtId="0" fontId="0" fillId="0" borderId="166" xfId="0" applyFont="1" applyFill="1" applyBorder="1" applyAlignment="1">
      <alignment wrapText="1"/>
    </xf>
    <xf numFmtId="212" fontId="0" fillId="2" borderId="175" xfId="0" applyNumberFormat="1" applyFont="1" applyFill="1" applyBorder="1" applyAlignment="1">
      <alignment/>
    </xf>
    <xf numFmtId="212" fontId="0" fillId="2" borderId="176" xfId="0" applyNumberFormat="1" applyFont="1" applyFill="1" applyBorder="1" applyAlignment="1">
      <alignment/>
    </xf>
    <xf numFmtId="212" fontId="0" fillId="0" borderId="177" xfId="0" applyNumberFormat="1" applyFont="1" applyBorder="1" applyAlignment="1">
      <alignment wrapText="1"/>
    </xf>
    <xf numFmtId="212" fontId="0" fillId="2" borderId="139" xfId="0" applyNumberFormat="1" applyFont="1" applyFill="1" applyBorder="1" applyAlignment="1">
      <alignment/>
    </xf>
    <xf numFmtId="212" fontId="0" fillId="2" borderId="129" xfId="0" applyNumberFormat="1" applyFont="1" applyFill="1" applyBorder="1" applyAlignment="1">
      <alignment/>
    </xf>
    <xf numFmtId="212" fontId="0" fillId="0" borderId="154" xfId="0" applyNumberFormat="1" applyFont="1" applyBorder="1" applyAlignment="1">
      <alignment wrapText="1"/>
    </xf>
    <xf numFmtId="0" fontId="0" fillId="2" borderId="166" xfId="0" applyFont="1" applyFill="1" applyBorder="1" applyAlignment="1">
      <alignment vertical="top" wrapText="1"/>
    </xf>
    <xf numFmtId="0" fontId="0" fillId="2" borderId="0" xfId="0" applyFont="1" applyFill="1" applyAlignment="1">
      <alignment vertical="top"/>
    </xf>
    <xf numFmtId="0" fontId="4" fillId="0" borderId="181" xfId="0" applyFont="1" applyFill="1" applyBorder="1" applyAlignment="1">
      <alignment horizontal="justify" vertical="top"/>
    </xf>
    <xf numFmtId="0" fontId="0" fillId="0" borderId="99" xfId="0" applyFont="1" applyBorder="1" applyAlignment="1">
      <alignment/>
    </xf>
    <xf numFmtId="0" fontId="0" fillId="0" borderId="147" xfId="0" applyFont="1" applyFill="1" applyBorder="1" applyAlignment="1">
      <alignment/>
    </xf>
    <xf numFmtId="212" fontId="0" fillId="0" borderId="102" xfId="0" applyNumberFormat="1" applyFont="1" applyFill="1" applyBorder="1" applyAlignment="1">
      <alignment/>
    </xf>
    <xf numFmtId="212" fontId="0" fillId="0" borderId="125" xfId="0" applyNumberFormat="1" applyFont="1" applyFill="1" applyBorder="1" applyAlignment="1">
      <alignment/>
    </xf>
    <xf numFmtId="212" fontId="0" fillId="0" borderId="152" xfId="0" applyNumberFormat="1" applyFont="1" applyFill="1" applyBorder="1" applyAlignment="1">
      <alignment/>
    </xf>
    <xf numFmtId="0" fontId="0" fillId="0" borderId="105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/>
    </xf>
    <xf numFmtId="0" fontId="0" fillId="0" borderId="28" xfId="0" applyFont="1" applyFill="1" applyBorder="1" applyAlignment="1">
      <alignment/>
    </xf>
    <xf numFmtId="212" fontId="0" fillId="0" borderId="23" xfId="0" applyNumberFormat="1" applyFont="1" applyFill="1" applyBorder="1" applyAlignment="1">
      <alignment/>
    </xf>
    <xf numFmtId="212" fontId="0" fillId="0" borderId="98" xfId="0" applyNumberFormat="1" applyFont="1" applyFill="1" applyBorder="1" applyAlignment="1">
      <alignment/>
    </xf>
    <xf numFmtId="212" fontId="0" fillId="0" borderId="153" xfId="0" applyNumberFormat="1" applyFont="1" applyFill="1" applyBorder="1" applyAlignment="1">
      <alignment/>
    </xf>
    <xf numFmtId="185" fontId="0" fillId="2" borderId="136" xfId="0" applyNumberFormat="1" applyFont="1" applyFill="1" applyBorder="1" applyAlignment="1">
      <alignment/>
    </xf>
    <xf numFmtId="185" fontId="0" fillId="2" borderId="182" xfId="0" applyNumberFormat="1" applyFont="1" applyFill="1" applyBorder="1" applyAlignment="1">
      <alignment/>
    </xf>
    <xf numFmtId="212" fontId="0" fillId="0" borderId="22" xfId="0" applyNumberFormat="1" applyFont="1" applyFill="1" applyBorder="1" applyAlignment="1">
      <alignment/>
    </xf>
    <xf numFmtId="212" fontId="0" fillId="0" borderId="24" xfId="0" applyNumberFormat="1" applyFont="1" applyFill="1" applyBorder="1" applyAlignment="1">
      <alignment/>
    </xf>
    <xf numFmtId="0" fontId="0" fillId="0" borderId="115" xfId="0" applyFont="1" applyFill="1" applyBorder="1" applyAlignment="1">
      <alignment/>
    </xf>
    <xf numFmtId="0" fontId="0" fillId="0" borderId="101" xfId="0" applyFont="1" applyFill="1" applyBorder="1" applyAlignment="1">
      <alignment horizontal="justify" vertical="top"/>
    </xf>
    <xf numFmtId="0" fontId="0" fillId="0" borderId="101" xfId="0" applyFont="1" applyFill="1" applyBorder="1" applyAlignment="1">
      <alignment horizontal="justify"/>
    </xf>
    <xf numFmtId="0" fontId="0" fillId="0" borderId="104" xfId="0" applyFont="1" applyFill="1" applyBorder="1" applyAlignment="1">
      <alignment/>
    </xf>
    <xf numFmtId="0" fontId="4" fillId="0" borderId="94" xfId="0" applyFont="1" applyFill="1" applyBorder="1" applyAlignment="1">
      <alignment horizontal="justify" vertical="top"/>
    </xf>
    <xf numFmtId="0" fontId="0" fillId="0" borderId="94" xfId="0" applyFont="1" applyBorder="1" applyAlignment="1">
      <alignment/>
    </xf>
    <xf numFmtId="212" fontId="0" fillId="0" borderId="139" xfId="0" applyNumberFormat="1" applyFont="1" applyFill="1" applyBorder="1" applyAlignment="1">
      <alignment/>
    </xf>
    <xf numFmtId="212" fontId="0" fillId="0" borderId="129" xfId="0" applyNumberFormat="1" applyFont="1" applyFill="1" applyBorder="1" applyAlignment="1">
      <alignment/>
    </xf>
    <xf numFmtId="212" fontId="0" fillId="0" borderId="154" xfId="0" applyNumberFormat="1" applyFont="1" applyFill="1" applyBorder="1" applyAlignment="1">
      <alignment/>
    </xf>
    <xf numFmtId="0" fontId="0" fillId="0" borderId="13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 horizontal="justify"/>
    </xf>
    <xf numFmtId="0" fontId="0" fillId="0" borderId="45" xfId="0" applyFont="1" applyFill="1" applyBorder="1" applyAlignment="1">
      <alignment/>
    </xf>
    <xf numFmtId="0" fontId="4" fillId="0" borderId="105" xfId="0" applyFont="1" applyFill="1" applyBorder="1" applyAlignment="1">
      <alignment horizontal="justify" vertical="top"/>
    </xf>
    <xf numFmtId="218" fontId="0" fillId="3" borderId="101" xfId="0" applyNumberFormat="1" applyFont="1" applyFill="1" applyBorder="1" applyAlignment="1">
      <alignment horizontal="justify" vertical="top"/>
    </xf>
    <xf numFmtId="0" fontId="0" fillId="0" borderId="138" xfId="0" applyFont="1" applyFill="1" applyBorder="1" applyAlignment="1">
      <alignment wrapText="1"/>
    </xf>
    <xf numFmtId="0" fontId="0" fillId="2" borderId="101" xfId="0" applyFont="1" applyFill="1" applyBorder="1" applyAlignment="1">
      <alignment/>
    </xf>
    <xf numFmtId="0" fontId="0" fillId="2" borderId="104" xfId="0" applyFont="1" applyFill="1" applyBorder="1" applyAlignment="1">
      <alignment/>
    </xf>
    <xf numFmtId="0" fontId="0" fillId="0" borderId="129" xfId="0" applyFont="1" applyBorder="1" applyAlignment="1">
      <alignment/>
    </xf>
    <xf numFmtId="0" fontId="0" fillId="0" borderId="139" xfId="0" applyFont="1" applyBorder="1" applyAlignment="1">
      <alignment/>
    </xf>
    <xf numFmtId="0" fontId="0" fillId="0" borderId="154" xfId="0" applyFont="1" applyBorder="1" applyAlignment="1">
      <alignment/>
    </xf>
    <xf numFmtId="0" fontId="0" fillId="0" borderId="141" xfId="0" applyFont="1" applyBorder="1" applyAlignment="1">
      <alignment/>
    </xf>
    <xf numFmtId="0" fontId="0" fillId="2" borderId="94" xfId="0" applyFont="1" applyFill="1" applyBorder="1" applyAlignment="1">
      <alignment/>
    </xf>
    <xf numFmtId="185" fontId="0" fillId="2" borderId="183" xfId="0" applyNumberFormat="1" applyFont="1" applyFill="1" applyBorder="1" applyAlignment="1">
      <alignment/>
    </xf>
    <xf numFmtId="185" fontId="0" fillId="2" borderId="184" xfId="0" applyNumberFormat="1" applyFont="1" applyFill="1" applyBorder="1" applyAlignment="1">
      <alignment/>
    </xf>
    <xf numFmtId="9" fontId="0" fillId="2" borderId="139" xfId="0" applyNumberFormat="1" applyFont="1" applyFill="1" applyBorder="1" applyAlignment="1">
      <alignment/>
    </xf>
    <xf numFmtId="9" fontId="0" fillId="2" borderId="129" xfId="0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2" borderId="28" xfId="0" applyNumberFormat="1" applyFont="1" applyFill="1" applyBorder="1" applyAlignment="1">
      <alignment/>
    </xf>
    <xf numFmtId="185" fontId="0" fillId="2" borderId="185" xfId="0" applyNumberFormat="1" applyFont="1" applyFill="1" applyBorder="1" applyAlignment="1">
      <alignment/>
    </xf>
    <xf numFmtId="185" fontId="0" fillId="2" borderId="13" xfId="0" applyNumberFormat="1" applyFont="1" applyFill="1" applyBorder="1" applyAlignment="1">
      <alignment/>
    </xf>
    <xf numFmtId="185" fontId="0" fillId="2" borderId="186" xfId="0" applyNumberFormat="1" applyFont="1" applyFill="1" applyBorder="1" applyAlignment="1">
      <alignment/>
    </xf>
    <xf numFmtId="185" fontId="0" fillId="2" borderId="187" xfId="0" applyNumberFormat="1" applyFont="1" applyFill="1" applyBorder="1" applyAlignment="1">
      <alignment/>
    </xf>
    <xf numFmtId="0" fontId="0" fillId="2" borderId="112" xfId="0" applyFont="1" applyFill="1" applyBorder="1" applyAlignment="1">
      <alignment/>
    </xf>
    <xf numFmtId="0" fontId="0" fillId="2" borderId="44" xfId="0" applyFont="1" applyFill="1" applyBorder="1" applyAlignment="1">
      <alignment/>
    </xf>
    <xf numFmtId="9" fontId="0" fillId="2" borderId="44" xfId="0" applyNumberFormat="1" applyFont="1" applyFill="1" applyBorder="1" applyAlignment="1">
      <alignment/>
    </xf>
    <xf numFmtId="9" fontId="0" fillId="2" borderId="45" xfId="0" applyNumberFormat="1" applyFont="1" applyFill="1" applyBorder="1" applyAlignment="1">
      <alignment/>
    </xf>
    <xf numFmtId="0" fontId="0" fillId="2" borderId="129" xfId="0" applyFont="1" applyFill="1" applyBorder="1" applyAlignment="1">
      <alignment/>
    </xf>
    <xf numFmtId="0" fontId="0" fillId="0" borderId="123" xfId="0" applyFont="1" applyBorder="1" applyAlignment="1">
      <alignment/>
    </xf>
    <xf numFmtId="9" fontId="0" fillId="2" borderId="0" xfId="0" applyNumberFormat="1" applyFont="1" applyFill="1" applyBorder="1" applyAlignment="1">
      <alignment horizontal="left" indent="1"/>
    </xf>
    <xf numFmtId="0" fontId="0" fillId="0" borderId="28" xfId="0" applyFont="1" applyBorder="1" applyAlignment="1">
      <alignment/>
    </xf>
    <xf numFmtId="0" fontId="0" fillId="0" borderId="115" xfId="0" applyFont="1" applyBorder="1" applyAlignment="1">
      <alignment/>
    </xf>
    <xf numFmtId="0" fontId="0" fillId="0" borderId="152" xfId="0" applyFont="1" applyBorder="1" applyAlignment="1">
      <alignment/>
    </xf>
    <xf numFmtId="185" fontId="0" fillId="2" borderId="188" xfId="0" applyNumberFormat="1" applyFont="1" applyFill="1" applyBorder="1" applyAlignment="1">
      <alignment/>
    </xf>
    <xf numFmtId="185" fontId="0" fillId="2" borderId="189" xfId="0" applyNumberFormat="1" applyFont="1" applyFill="1" applyBorder="1" applyAlignment="1">
      <alignment/>
    </xf>
    <xf numFmtId="0" fontId="0" fillId="3" borderId="44" xfId="0" applyFont="1" applyFill="1" applyBorder="1" applyAlignment="1">
      <alignment horizontal="left" vertical="top"/>
    </xf>
    <xf numFmtId="0" fontId="0" fillId="0" borderId="45" xfId="0" applyFont="1" applyBorder="1" applyAlignment="1">
      <alignment horizontal="left"/>
    </xf>
    <xf numFmtId="212" fontId="0" fillId="0" borderId="117" xfId="0" applyNumberFormat="1" applyFont="1" applyFill="1" applyBorder="1" applyAlignment="1">
      <alignment/>
    </xf>
    <xf numFmtId="0" fontId="0" fillId="2" borderId="190" xfId="0" applyFont="1" applyFill="1" applyBorder="1" applyAlignment="1">
      <alignment/>
    </xf>
    <xf numFmtId="9" fontId="0" fillId="2" borderId="18" xfId="0" applyNumberFormat="1" applyFont="1" applyFill="1" applyBorder="1" applyAlignment="1">
      <alignment/>
    </xf>
    <xf numFmtId="9" fontId="0" fillId="2" borderId="93" xfId="0" applyNumberFormat="1" applyFont="1" applyFill="1" applyBorder="1" applyAlignment="1">
      <alignment/>
    </xf>
    <xf numFmtId="185" fontId="0" fillId="2" borderId="191" xfId="0" applyNumberFormat="1" applyFont="1" applyFill="1" applyBorder="1" applyAlignment="1">
      <alignment/>
    </xf>
    <xf numFmtId="185" fontId="0" fillId="2" borderId="192" xfId="0" applyNumberFormat="1" applyFont="1" applyFill="1" applyBorder="1" applyAlignment="1">
      <alignment/>
    </xf>
    <xf numFmtId="212" fontId="0" fillId="0" borderId="172" xfId="0" applyNumberFormat="1" applyFont="1" applyFill="1" applyBorder="1" applyAlignment="1">
      <alignment/>
    </xf>
    <xf numFmtId="212" fontId="0" fillId="0" borderId="179" xfId="0" applyNumberFormat="1" applyFont="1" applyFill="1" applyBorder="1" applyAlignment="1">
      <alignment/>
    </xf>
    <xf numFmtId="212" fontId="0" fillId="0" borderId="175" xfId="0" applyNumberFormat="1" applyFont="1" applyFill="1" applyBorder="1" applyAlignment="1">
      <alignment/>
    </xf>
    <xf numFmtId="212" fontId="0" fillId="0" borderId="176" xfId="0" applyNumberFormat="1" applyFont="1" applyFill="1" applyBorder="1" applyAlignment="1">
      <alignment/>
    </xf>
    <xf numFmtId="0" fontId="0" fillId="0" borderId="147" xfId="0" applyFont="1" applyBorder="1" applyAlignment="1">
      <alignment/>
    </xf>
    <xf numFmtId="0" fontId="4" fillId="0" borderId="44" xfId="0" applyFont="1" applyFill="1" applyBorder="1" applyAlignment="1">
      <alignment horizontal="justify" vertical="top"/>
    </xf>
    <xf numFmtId="0" fontId="0" fillId="0" borderId="44" xfId="0" applyFont="1" applyBorder="1" applyAlignment="1">
      <alignment/>
    </xf>
    <xf numFmtId="0" fontId="4" fillId="0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/>
    </xf>
    <xf numFmtId="0" fontId="4" fillId="0" borderId="101" xfId="0" applyFont="1" applyFill="1" applyBorder="1" applyAlignment="1">
      <alignment horizontal="justify" vertical="top"/>
    </xf>
    <xf numFmtId="212" fontId="0" fillId="0" borderId="43" xfId="0" applyNumberFormat="1" applyFont="1" applyFill="1" applyBorder="1" applyAlignment="1">
      <alignment/>
    </xf>
    <xf numFmtId="9" fontId="0" fillId="2" borderId="92" xfId="0" applyNumberFormat="1" applyFont="1" applyFill="1" applyBorder="1" applyAlignment="1">
      <alignment/>
    </xf>
    <xf numFmtId="9" fontId="0" fillId="2" borderId="29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9" fontId="17" fillId="2" borderId="0" xfId="0" applyNumberFormat="1" applyFont="1" applyFill="1" applyBorder="1" applyAlignment="1">
      <alignment/>
    </xf>
    <xf numFmtId="180" fontId="0" fillId="0" borderId="76" xfId="0" applyNumberFormat="1" applyFont="1" applyFill="1" applyBorder="1" applyAlignment="1">
      <alignment horizontal="center" vertical="top"/>
    </xf>
    <xf numFmtId="0" fontId="0" fillId="2" borderId="147" xfId="0" applyFont="1" applyFill="1" applyBorder="1" applyAlignment="1">
      <alignment/>
    </xf>
    <xf numFmtId="0" fontId="0" fillId="2" borderId="138" xfId="0" applyFont="1" applyFill="1" applyBorder="1" applyAlignment="1">
      <alignment/>
    </xf>
    <xf numFmtId="183" fontId="0" fillId="2" borderId="45" xfId="0" applyNumberFormat="1" applyFont="1" applyFill="1" applyBorder="1" applyAlignment="1">
      <alignment/>
    </xf>
    <xf numFmtId="183" fontId="0" fillId="2" borderId="28" xfId="0" applyNumberFormat="1" applyFont="1" applyFill="1" applyBorder="1" applyAlignment="1">
      <alignment/>
    </xf>
    <xf numFmtId="9" fontId="0" fillId="0" borderId="15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 horizontal="center" vertical="top"/>
    </xf>
    <xf numFmtId="180" fontId="0" fillId="0" borderId="79" xfId="0" applyNumberFormat="1" applyFont="1" applyFill="1" applyBorder="1" applyAlignment="1">
      <alignment horizontal="center" vertical="top"/>
    </xf>
    <xf numFmtId="0" fontId="0" fillId="2" borderId="172" xfId="0" applyFont="1" applyFill="1" applyBorder="1" applyAlignment="1">
      <alignment vertical="top" wrapText="1"/>
    </xf>
    <xf numFmtId="0" fontId="0" fillId="2" borderId="179" xfId="0" applyFont="1" applyFill="1" applyBorder="1" applyAlignment="1">
      <alignment horizontal="left" vertical="top" wrapText="1"/>
    </xf>
    <xf numFmtId="0" fontId="0" fillId="2" borderId="178" xfId="0" applyFont="1" applyFill="1" applyBorder="1" applyAlignment="1">
      <alignment vertical="top" wrapText="1"/>
    </xf>
    <xf numFmtId="0" fontId="0" fillId="2" borderId="25" xfId="0" applyFont="1" applyFill="1" applyBorder="1" applyAlignment="1">
      <alignment/>
    </xf>
    <xf numFmtId="9" fontId="0" fillId="2" borderId="180" xfId="0" applyNumberFormat="1" applyFont="1" applyFill="1" applyBorder="1" applyAlignment="1">
      <alignment/>
    </xf>
    <xf numFmtId="9" fontId="0" fillId="5" borderId="92" xfId="0" applyNumberFormat="1" applyFont="1" applyFill="1" applyBorder="1" applyAlignment="1">
      <alignment/>
    </xf>
    <xf numFmtId="9" fontId="0" fillId="5" borderId="103" xfId="0" applyNumberFormat="1" applyFont="1" applyFill="1" applyBorder="1" applyAlignment="1">
      <alignment/>
    </xf>
    <xf numFmtId="9" fontId="0" fillId="5" borderId="141" xfId="0" applyNumberFormat="1" applyFont="1" applyFill="1" applyBorder="1" applyAlignment="1">
      <alignment/>
    </xf>
    <xf numFmtId="9" fontId="0" fillId="0" borderId="103" xfId="0" applyNumberFormat="1" applyFont="1" applyFill="1" applyBorder="1" applyAlignment="1">
      <alignment/>
    </xf>
    <xf numFmtId="9" fontId="0" fillId="5" borderId="117" xfId="0" applyNumberFormat="1" applyFont="1" applyFill="1" applyBorder="1" applyAlignment="1">
      <alignment/>
    </xf>
    <xf numFmtId="0" fontId="4" fillId="2" borderId="139" xfId="0" applyFont="1" applyFill="1" applyBorder="1" applyAlignment="1">
      <alignment/>
    </xf>
    <xf numFmtId="9" fontId="0" fillId="2" borderId="138" xfId="0" applyNumberFormat="1" applyFont="1" applyFill="1" applyBorder="1" applyAlignment="1">
      <alignment/>
    </xf>
    <xf numFmtId="9" fontId="0" fillId="2" borderId="45" xfId="0" applyNumberFormat="1" applyFont="1" applyFill="1" applyBorder="1" applyAlignment="1">
      <alignment/>
    </xf>
    <xf numFmtId="199" fontId="11" fillId="2" borderId="138" xfId="0" applyNumberFormat="1" applyFont="1" applyFill="1" applyBorder="1" applyAlignment="1">
      <alignment/>
    </xf>
    <xf numFmtId="199" fontId="11" fillId="0" borderId="104" xfId="0" applyNumberFormat="1" applyFont="1" applyFill="1" applyBorder="1" applyAlignment="1">
      <alignment/>
    </xf>
    <xf numFmtId="0" fontId="0" fillId="2" borderId="80" xfId="0" applyFont="1" applyFill="1" applyBorder="1" applyAlignment="1">
      <alignment/>
    </xf>
    <xf numFmtId="0" fontId="4" fillId="2" borderId="154" xfId="0" applyFont="1" applyFill="1" applyBorder="1" applyAlignment="1">
      <alignment/>
    </xf>
    <xf numFmtId="9" fontId="0" fillId="2" borderId="193" xfId="0" applyNumberFormat="1" applyFont="1" applyFill="1" applyBorder="1" applyAlignment="1">
      <alignment vertical="top"/>
    </xf>
    <xf numFmtId="183" fontId="0" fillId="2" borderId="96" xfId="0" applyNumberFormat="1" applyFont="1" applyFill="1" applyBorder="1" applyAlignment="1">
      <alignment/>
    </xf>
    <xf numFmtId="183" fontId="0" fillId="2" borderId="29" xfId="0" applyNumberFormat="1" applyFont="1" applyFill="1" applyBorder="1" applyAlignment="1">
      <alignment/>
    </xf>
    <xf numFmtId="0" fontId="0" fillId="0" borderId="91" xfId="0" applyFont="1" applyBorder="1" applyAlignment="1">
      <alignment/>
    </xf>
    <xf numFmtId="212" fontId="0" fillId="2" borderId="165" xfId="0" applyNumberFormat="1" applyFont="1" applyFill="1" applyBorder="1" applyAlignment="1">
      <alignment/>
    </xf>
    <xf numFmtId="212" fontId="0" fillId="2" borderId="95" xfId="0" applyNumberFormat="1" applyFont="1" applyFill="1" applyBorder="1" applyAlignment="1">
      <alignment/>
    </xf>
    <xf numFmtId="212" fontId="0" fillId="2" borderId="95" xfId="0" applyNumberFormat="1" applyFont="1" applyFill="1" applyBorder="1" applyAlignment="1">
      <alignment wrapText="1"/>
    </xf>
    <xf numFmtId="212" fontId="0" fillId="0" borderId="166" xfId="0" applyNumberFormat="1" applyFont="1" applyBorder="1" applyAlignment="1">
      <alignment wrapText="1"/>
    </xf>
    <xf numFmtId="212" fontId="0" fillId="2" borderId="143" xfId="0" applyNumberFormat="1" applyFont="1" applyFill="1" applyBorder="1" applyAlignment="1">
      <alignment wrapText="1"/>
    </xf>
    <xf numFmtId="212" fontId="0" fillId="2" borderId="166" xfId="0" applyNumberFormat="1" applyFont="1" applyFill="1" applyBorder="1" applyAlignment="1">
      <alignment wrapText="1"/>
    </xf>
    <xf numFmtId="212" fontId="0" fillId="2" borderId="148" xfId="0" applyNumberFormat="1" applyFont="1" applyFill="1" applyBorder="1" applyAlignment="1">
      <alignment wrapText="1"/>
    </xf>
    <xf numFmtId="0" fontId="0" fillId="2" borderId="107" xfId="0" applyFont="1" applyFill="1" applyBorder="1" applyAlignment="1">
      <alignment/>
    </xf>
    <xf numFmtId="0" fontId="4" fillId="2" borderId="96" xfId="0" applyFont="1" applyFill="1" applyBorder="1" applyAlignment="1">
      <alignment vertical="top"/>
    </xf>
    <xf numFmtId="0" fontId="0" fillId="2" borderId="96" xfId="0" applyFont="1" applyFill="1" applyBorder="1" applyAlignment="1">
      <alignment horizontal="right"/>
    </xf>
    <xf numFmtId="0" fontId="0" fillId="2" borderId="194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left" vertical="top"/>
    </xf>
    <xf numFmtId="0" fontId="4" fillId="2" borderId="27" xfId="0" applyFont="1" applyFill="1" applyBorder="1" applyAlignment="1">
      <alignment horizontal="left" vertical="top"/>
    </xf>
    <xf numFmtId="0" fontId="0" fillId="2" borderId="20" xfId="0" applyFont="1" applyFill="1" applyBorder="1" applyAlignment="1">
      <alignment vertical="top"/>
    </xf>
    <xf numFmtId="0" fontId="0" fillId="2" borderId="27" xfId="0" applyFont="1" applyFill="1" applyBorder="1" applyAlignment="1">
      <alignment horizontal="left" wrapText="1"/>
    </xf>
    <xf numFmtId="0" fontId="0" fillId="2" borderId="27" xfId="0" applyFont="1" applyFill="1" applyBorder="1" applyAlignment="1">
      <alignment wrapText="1"/>
    </xf>
    <xf numFmtId="0" fontId="4" fillId="2" borderId="140" xfId="0" applyFont="1" applyFill="1" applyBorder="1" applyAlignment="1">
      <alignment horizontal="left"/>
    </xf>
    <xf numFmtId="0" fontId="0" fillId="2" borderId="96" xfId="0" applyFont="1" applyFill="1" applyBorder="1" applyAlignment="1">
      <alignment horizontal="left"/>
    </xf>
    <xf numFmtId="0" fontId="0" fillId="2" borderId="142" xfId="0" applyFont="1" applyFill="1" applyBorder="1" applyAlignment="1">
      <alignment horizontal="left"/>
    </xf>
    <xf numFmtId="0" fontId="0" fillId="2" borderId="140" xfId="0" applyFont="1" applyFill="1" applyBorder="1" applyAlignment="1">
      <alignment horizontal="left"/>
    </xf>
    <xf numFmtId="0" fontId="0" fillId="2" borderId="140" xfId="0" applyFont="1" applyFill="1" applyBorder="1" applyAlignment="1">
      <alignment/>
    </xf>
    <xf numFmtId="0" fontId="0" fillId="2" borderId="142" xfId="0" applyFont="1" applyFill="1" applyBorder="1" applyAlignment="1">
      <alignment/>
    </xf>
    <xf numFmtId="0" fontId="0" fillId="2" borderId="42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justify" vertical="top"/>
    </xf>
    <xf numFmtId="0" fontId="0" fillId="0" borderId="44" xfId="0" applyFont="1" applyFill="1" applyBorder="1" applyAlignment="1">
      <alignment/>
    </xf>
    <xf numFmtId="180" fontId="0" fillId="2" borderId="117" xfId="0" applyNumberFormat="1" applyFont="1" applyFill="1" applyBorder="1" applyAlignment="1">
      <alignment horizontal="center" vertical="top"/>
    </xf>
    <xf numFmtId="180" fontId="0" fillId="2" borderId="92" xfId="0" applyNumberFormat="1" applyFont="1" applyFill="1" applyBorder="1" applyAlignment="1">
      <alignment horizontal="center" vertical="top"/>
    </xf>
    <xf numFmtId="180" fontId="0" fillId="2" borderId="103" xfId="0" applyNumberFormat="1" applyFont="1" applyFill="1" applyBorder="1" applyAlignment="1">
      <alignment horizontal="center" vertical="top"/>
    </xf>
    <xf numFmtId="180" fontId="0" fillId="2" borderId="195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112" xfId="0" applyFont="1" applyBorder="1" applyAlignment="1">
      <alignment/>
    </xf>
    <xf numFmtId="0" fontId="0" fillId="0" borderId="153" xfId="0" applyFont="1" applyBorder="1" applyAlignment="1">
      <alignment/>
    </xf>
    <xf numFmtId="185" fontId="0" fillId="2" borderId="38" xfId="0" applyNumberFormat="1" applyFont="1" applyFill="1" applyBorder="1" applyAlignment="1">
      <alignment/>
    </xf>
    <xf numFmtId="212" fontId="0" fillId="0" borderId="96" xfId="0" applyNumberFormat="1" applyFont="1" applyFill="1" applyBorder="1" applyAlignment="1">
      <alignment/>
    </xf>
    <xf numFmtId="185" fontId="0" fillId="3" borderId="180" xfId="0" applyNumberFormat="1" applyFont="1" applyFill="1" applyBorder="1" applyAlignment="1">
      <alignment horizontal="right" vertical="top"/>
    </xf>
    <xf numFmtId="0" fontId="14" fillId="2" borderId="139" xfId="0" applyFont="1" applyFill="1" applyBorder="1" applyAlignment="1">
      <alignment/>
    </xf>
    <xf numFmtId="0" fontId="14" fillId="2" borderId="117" xfId="0" applyFont="1" applyFill="1" applyBorder="1" applyAlignment="1">
      <alignment/>
    </xf>
    <xf numFmtId="185" fontId="0" fillId="2" borderId="196" xfId="0" applyNumberFormat="1" applyFont="1" applyFill="1" applyBorder="1" applyAlignment="1">
      <alignment/>
    </xf>
    <xf numFmtId="0" fontId="0" fillId="2" borderId="42" xfId="0" applyFont="1" applyFill="1" applyBorder="1" applyAlignment="1">
      <alignment horizontal="center" wrapText="1"/>
    </xf>
    <xf numFmtId="0" fontId="0" fillId="0" borderId="28" xfId="0" applyFont="1" applyBorder="1" applyAlignment="1">
      <alignment vertical="top"/>
    </xf>
    <xf numFmtId="49" fontId="4" fillId="2" borderId="175" xfId="0" applyNumberFormat="1" applyFont="1" applyFill="1" applyBorder="1" applyAlignment="1">
      <alignment vertical="top" wrapText="1"/>
    </xf>
    <xf numFmtId="49" fontId="4" fillId="2" borderId="177" xfId="0" applyNumberFormat="1" applyFont="1" applyFill="1" applyBorder="1" applyAlignment="1">
      <alignment vertical="top" wrapText="1"/>
    </xf>
    <xf numFmtId="0" fontId="0" fillId="2" borderId="21" xfId="0" applyFont="1" applyFill="1" applyBorder="1" applyAlignment="1">
      <alignment wrapText="1"/>
    </xf>
    <xf numFmtId="0" fontId="14" fillId="2" borderId="78" xfId="0" applyFont="1" applyFill="1" applyBorder="1" applyAlignment="1">
      <alignment vertical="top" wrapText="1"/>
    </xf>
    <xf numFmtId="0" fontId="14" fillId="2" borderId="107" xfId="0" applyFont="1" applyFill="1" applyBorder="1" applyAlignment="1">
      <alignment vertical="top" wrapText="1"/>
    </xf>
    <xf numFmtId="0" fontId="14" fillId="2" borderId="40" xfId="0" applyFont="1" applyFill="1" applyBorder="1" applyAlignment="1">
      <alignment vertical="top" wrapText="1"/>
    </xf>
    <xf numFmtId="0" fontId="14" fillId="2" borderId="19" xfId="0" applyFont="1" applyFill="1" applyBorder="1" applyAlignment="1">
      <alignment vertical="top" wrapText="1"/>
    </xf>
    <xf numFmtId="0" fontId="14" fillId="2" borderId="43" xfId="0" applyFont="1" applyFill="1" applyBorder="1" applyAlignment="1">
      <alignment/>
    </xf>
    <xf numFmtId="0" fontId="14" fillId="2" borderId="98" xfId="0" applyFont="1" applyFill="1" applyBorder="1" applyAlignment="1">
      <alignment/>
    </xf>
    <xf numFmtId="0" fontId="14" fillId="2" borderId="140" xfId="0" applyFont="1" applyFill="1" applyBorder="1" applyAlignment="1">
      <alignment/>
    </xf>
    <xf numFmtId="0" fontId="14" fillId="2" borderId="141" xfId="0" applyFont="1" applyFill="1" applyBorder="1" applyAlignment="1">
      <alignment/>
    </xf>
    <xf numFmtId="0" fontId="14" fillId="2" borderId="76" xfId="0" applyFont="1" applyFill="1" applyBorder="1" applyAlignment="1">
      <alignment/>
    </xf>
    <xf numFmtId="49" fontId="14" fillId="2" borderId="78" xfId="0" applyNumberFormat="1" applyFont="1" applyFill="1" applyBorder="1" applyAlignment="1">
      <alignment horizontal="center" vertical="top" wrapText="1"/>
    </xf>
    <xf numFmtId="0" fontId="14" fillId="2" borderId="21" xfId="0" applyFont="1" applyFill="1" applyBorder="1" applyAlignment="1">
      <alignment/>
    </xf>
    <xf numFmtId="49" fontId="14" fillId="2" borderId="67" xfId="0" applyNumberFormat="1" applyFont="1" applyFill="1" applyBorder="1" applyAlignment="1">
      <alignment horizontal="center" vertical="top" wrapText="1"/>
    </xf>
    <xf numFmtId="49" fontId="14" fillId="2" borderId="26" xfId="0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/>
    </xf>
    <xf numFmtId="180" fontId="17" fillId="2" borderId="0" xfId="0" applyNumberFormat="1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left" indent="2"/>
    </xf>
    <xf numFmtId="0" fontId="0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185" fontId="0" fillId="4" borderId="16" xfId="0" applyNumberFormat="1" applyFont="1" applyFill="1" applyBorder="1" applyAlignment="1">
      <alignment/>
    </xf>
    <xf numFmtId="185" fontId="0" fillId="6" borderId="16" xfId="0" applyNumberFormat="1" applyFont="1" applyFill="1" applyBorder="1" applyAlignment="1">
      <alignment/>
    </xf>
    <xf numFmtId="185" fontId="0" fillId="6" borderId="98" xfId="0" applyNumberFormat="1" applyFont="1" applyFill="1" applyBorder="1" applyAlignment="1">
      <alignment/>
    </xf>
    <xf numFmtId="185" fontId="0" fillId="4" borderId="23" xfId="0" applyNumberFormat="1" applyFont="1" applyFill="1" applyBorder="1" applyAlignment="1">
      <alignment/>
    </xf>
    <xf numFmtId="185" fontId="0" fillId="2" borderId="197" xfId="0" applyNumberFormat="1" applyFont="1" applyFill="1" applyBorder="1" applyAlignment="1">
      <alignment/>
    </xf>
    <xf numFmtId="185" fontId="0" fillId="6" borderId="198" xfId="0" applyNumberFormat="1" applyFont="1" applyFill="1" applyBorder="1" applyAlignment="1">
      <alignment/>
    </xf>
    <xf numFmtId="185" fontId="0" fillId="6" borderId="199" xfId="0" applyNumberFormat="1" applyFont="1" applyFill="1" applyBorder="1" applyAlignment="1">
      <alignment/>
    </xf>
    <xf numFmtId="185" fontId="0" fillId="6" borderId="23" xfId="0" applyNumberFormat="1" applyFont="1" applyFill="1" applyBorder="1" applyAlignment="1">
      <alignment/>
    </xf>
    <xf numFmtId="185" fontId="0" fillId="2" borderId="28" xfId="0" applyNumberFormat="1" applyFont="1" applyFill="1" applyBorder="1" applyAlignment="1">
      <alignment/>
    </xf>
    <xf numFmtId="185" fontId="0" fillId="2" borderId="28" xfId="0" applyNumberFormat="1" applyFont="1" applyFill="1" applyBorder="1" applyAlignment="1">
      <alignment vertical="top"/>
    </xf>
    <xf numFmtId="185" fontId="0" fillId="6" borderId="178" xfId="0" applyNumberFormat="1" applyFont="1" applyFill="1" applyBorder="1" applyAlignment="1">
      <alignment vertical="top"/>
    </xf>
    <xf numFmtId="185" fontId="0" fillId="6" borderId="172" xfId="0" applyNumberFormat="1" applyFont="1" applyFill="1" applyBorder="1" applyAlignment="1">
      <alignment vertical="top"/>
    </xf>
    <xf numFmtId="185" fontId="0" fillId="2" borderId="23" xfId="0" applyNumberFormat="1" applyFont="1" applyFill="1" applyBorder="1" applyAlignment="1">
      <alignment horizontal="center" vertical="top" wrapText="1"/>
    </xf>
    <xf numFmtId="185" fontId="0" fillId="2" borderId="197" xfId="0" applyNumberFormat="1" applyFont="1" applyFill="1" applyBorder="1" applyAlignment="1">
      <alignment horizontal="center" vertical="top" wrapText="1"/>
    </xf>
    <xf numFmtId="180" fontId="0" fillId="2" borderId="39" xfId="0" applyNumberFormat="1" applyFont="1" applyFill="1" applyBorder="1" applyAlignment="1">
      <alignment horizontal="center"/>
    </xf>
    <xf numFmtId="185" fontId="0" fillId="2" borderId="178" xfId="0" applyNumberFormat="1" applyFont="1" applyFill="1" applyBorder="1" applyAlignment="1">
      <alignment horizontal="center" vertical="top" wrapText="1"/>
    </xf>
    <xf numFmtId="0" fontId="0" fillId="2" borderId="28" xfId="0" applyFont="1" applyFill="1" applyBorder="1" applyAlignment="1">
      <alignment vertical="top"/>
    </xf>
    <xf numFmtId="0" fontId="0" fillId="2" borderId="45" xfId="0" applyFont="1" applyFill="1" applyBorder="1" applyAlignment="1">
      <alignment vertical="top"/>
    </xf>
    <xf numFmtId="0" fontId="0" fillId="2" borderId="170" xfId="0" applyFont="1" applyFill="1" applyBorder="1" applyAlignment="1">
      <alignment/>
    </xf>
    <xf numFmtId="0" fontId="0" fillId="2" borderId="104" xfId="0" applyFont="1" applyFill="1" applyBorder="1" applyAlignment="1">
      <alignment vertical="top"/>
    </xf>
    <xf numFmtId="0" fontId="0" fillId="2" borderId="20" xfId="0" applyFont="1" applyFill="1" applyBorder="1" applyAlignment="1">
      <alignment/>
    </xf>
    <xf numFmtId="0" fontId="0" fillId="2" borderId="163" xfId="0" applyFont="1" applyFill="1" applyBorder="1" applyAlignment="1">
      <alignment/>
    </xf>
    <xf numFmtId="0" fontId="0" fillId="2" borderId="41" xfId="0" applyFont="1" applyFill="1" applyBorder="1" applyAlignment="1">
      <alignment/>
    </xf>
    <xf numFmtId="180" fontId="0" fillId="2" borderId="27" xfId="0" applyNumberFormat="1" applyFont="1" applyFill="1" applyBorder="1" applyAlignment="1">
      <alignment horizontal="center"/>
    </xf>
    <xf numFmtId="180" fontId="0" fillId="2" borderId="19" xfId="0" applyNumberFormat="1" applyFont="1" applyFill="1" applyBorder="1" applyAlignment="1">
      <alignment horizontal="center"/>
    </xf>
    <xf numFmtId="180" fontId="0" fillId="2" borderId="106" xfId="0" applyNumberFormat="1" applyFont="1" applyFill="1" applyBorder="1" applyAlignment="1">
      <alignment horizontal="center"/>
    </xf>
    <xf numFmtId="180" fontId="0" fillId="2" borderId="21" xfId="0" applyNumberFormat="1" applyFont="1" applyFill="1" applyBorder="1" applyAlignment="1">
      <alignment horizontal="center"/>
    </xf>
    <xf numFmtId="185" fontId="0" fillId="2" borderId="18" xfId="0" applyNumberFormat="1" applyFont="1" applyFill="1" applyBorder="1" applyAlignment="1">
      <alignment horizontal="center" vertical="top" wrapText="1"/>
    </xf>
    <xf numFmtId="185" fontId="0" fillId="2" borderId="172" xfId="0" applyNumberFormat="1" applyFont="1" applyFill="1" applyBorder="1" applyAlignment="1">
      <alignment horizontal="center" vertical="top" wrapText="1"/>
    </xf>
    <xf numFmtId="185" fontId="0" fillId="2" borderId="190" xfId="0" applyNumberFormat="1" applyFont="1" applyFill="1" applyBorder="1" applyAlignment="1">
      <alignment horizontal="center" vertical="top" wrapText="1"/>
    </xf>
    <xf numFmtId="185" fontId="0" fillId="2" borderId="79" xfId="0" applyNumberFormat="1" applyFont="1" applyFill="1" applyBorder="1" applyAlignment="1">
      <alignment horizontal="center" vertical="top" wrapText="1"/>
    </xf>
    <xf numFmtId="0" fontId="0" fillId="3" borderId="25" xfId="0" applyFont="1" applyFill="1" applyBorder="1" applyAlignment="1">
      <alignment horizontal="left" wrapText="1" indent="2"/>
    </xf>
    <xf numFmtId="185" fontId="0" fillId="6" borderId="81" xfId="0" applyNumberFormat="1" applyFont="1" applyFill="1" applyBorder="1" applyAlignment="1">
      <alignment vertical="top"/>
    </xf>
    <xf numFmtId="185" fontId="0" fillId="6" borderId="200" xfId="0" applyNumberFormat="1" applyFont="1" applyFill="1" applyBorder="1" applyAlignment="1">
      <alignment vertical="top"/>
    </xf>
    <xf numFmtId="185" fontId="0" fillId="6" borderId="78" xfId="0" applyNumberFormat="1" applyFont="1" applyFill="1" applyBorder="1" applyAlignment="1">
      <alignment vertical="top"/>
    </xf>
    <xf numFmtId="180" fontId="0" fillId="2" borderId="40" xfId="0" applyNumberFormat="1" applyFont="1" applyFill="1" applyBorder="1" applyAlignment="1">
      <alignment horizontal="center"/>
    </xf>
    <xf numFmtId="185" fontId="0" fillId="2" borderId="0" xfId="0" applyNumberFormat="1" applyFont="1" applyFill="1" applyBorder="1" applyAlignment="1">
      <alignment horizontal="center" vertical="top" wrapText="1"/>
    </xf>
    <xf numFmtId="185" fontId="0" fillId="2" borderId="22" xfId="0" applyNumberFormat="1" applyFont="1" applyFill="1" applyBorder="1" applyAlignment="1">
      <alignment horizontal="center" vertical="top" wrapText="1"/>
    </xf>
    <xf numFmtId="185" fontId="0" fillId="2" borderId="24" xfId="0" applyNumberFormat="1" applyFont="1" applyFill="1" applyBorder="1" applyAlignment="1">
      <alignment horizontal="center" vertical="top" wrapText="1"/>
    </xf>
    <xf numFmtId="180" fontId="0" fillId="2" borderId="194" xfId="0" applyNumberFormat="1" applyFont="1" applyFill="1" applyBorder="1" applyAlignment="1">
      <alignment horizontal="center" vertical="top"/>
    </xf>
    <xf numFmtId="0" fontId="0" fillId="3" borderId="147" xfId="0" applyFont="1" applyFill="1" applyBorder="1" applyAlignment="1">
      <alignment horizontal="left" wrapText="1" indent="2"/>
    </xf>
    <xf numFmtId="9" fontId="0" fillId="5" borderId="175" xfId="19" applyFont="1" applyFill="1" applyBorder="1" applyAlignment="1">
      <alignment/>
    </xf>
    <xf numFmtId="9" fontId="0" fillId="5" borderId="176" xfId="19" applyFont="1" applyFill="1" applyBorder="1" applyAlignment="1">
      <alignment/>
    </xf>
    <xf numFmtId="9" fontId="0" fillId="5" borderId="177" xfId="19" applyFont="1" applyFill="1" applyBorder="1" applyAlignment="1">
      <alignment/>
    </xf>
    <xf numFmtId="180" fontId="0" fillId="2" borderId="140" xfId="0" applyNumberFormat="1" applyFont="1" applyFill="1" applyBorder="1" applyAlignment="1">
      <alignment horizontal="center" vertical="top"/>
    </xf>
    <xf numFmtId="0" fontId="0" fillId="3" borderId="138" xfId="0" applyFont="1" applyFill="1" applyBorder="1" applyAlignment="1">
      <alignment horizontal="left" wrapText="1" indent="2"/>
    </xf>
    <xf numFmtId="9" fontId="0" fillId="5" borderId="139" xfId="19" applyFont="1" applyFill="1" applyBorder="1" applyAlignment="1">
      <alignment/>
    </xf>
    <xf numFmtId="9" fontId="0" fillId="5" borderId="129" xfId="19" applyFont="1" applyFill="1" applyBorder="1" applyAlignment="1">
      <alignment/>
    </xf>
    <xf numFmtId="9" fontId="0" fillId="5" borderId="154" xfId="19" applyFont="1" applyFill="1" applyBorder="1" applyAlignment="1">
      <alignment/>
    </xf>
    <xf numFmtId="0" fontId="0" fillId="3" borderId="91" xfId="0" applyFont="1" applyFill="1" applyBorder="1" applyAlignment="1">
      <alignment horizontal="left" wrapText="1" indent="2"/>
    </xf>
    <xf numFmtId="9" fontId="0" fillId="5" borderId="165" xfId="19" applyFont="1" applyFill="1" applyBorder="1" applyAlignment="1">
      <alignment/>
    </xf>
    <xf numFmtId="9" fontId="0" fillId="5" borderId="95" xfId="19" applyFont="1" applyFill="1" applyBorder="1" applyAlignment="1">
      <alignment/>
    </xf>
    <xf numFmtId="9" fontId="0" fillId="5" borderId="166" xfId="19" applyFont="1" applyFill="1" applyBorder="1" applyAlignment="1">
      <alignment/>
    </xf>
    <xf numFmtId="0" fontId="0" fillId="2" borderId="18" xfId="0" applyFont="1" applyFill="1" applyBorder="1" applyAlignment="1">
      <alignment horizontal="left" indent="2"/>
    </xf>
    <xf numFmtId="185" fontId="0" fillId="6" borderId="148" xfId="0" applyNumberFormat="1" applyFont="1" applyFill="1" applyBorder="1" applyAlignment="1">
      <alignment vertical="top"/>
    </xf>
    <xf numFmtId="185" fontId="0" fillId="6" borderId="176" xfId="0" applyNumberFormat="1" applyFont="1" applyFill="1" applyBorder="1" applyAlignment="1">
      <alignment vertical="top"/>
    </xf>
    <xf numFmtId="185" fontId="0" fillId="6" borderId="181" xfId="0" applyNumberFormat="1" applyFont="1" applyFill="1" applyBorder="1" applyAlignment="1">
      <alignment vertical="top"/>
    </xf>
    <xf numFmtId="185" fontId="0" fillId="2" borderId="149" xfId="0" applyNumberFormat="1" applyFont="1" applyFill="1" applyBorder="1" applyAlignment="1">
      <alignment/>
    </xf>
    <xf numFmtId="185" fontId="0" fillId="6" borderId="141" xfId="0" applyNumberFormat="1" applyFont="1" applyFill="1" applyBorder="1" applyAlignment="1">
      <alignment vertical="top"/>
    </xf>
    <xf numFmtId="185" fontId="0" fillId="6" borderId="123" xfId="0" applyNumberFormat="1" applyFont="1" applyFill="1" applyBorder="1" applyAlignment="1">
      <alignment vertical="top"/>
    </xf>
    <xf numFmtId="185" fontId="0" fillId="6" borderId="143" xfId="0" applyNumberFormat="1" applyFont="1" applyFill="1" applyBorder="1" applyAlignment="1">
      <alignment vertical="top"/>
    </xf>
    <xf numFmtId="185" fontId="0" fillId="6" borderId="95" xfId="0" applyNumberFormat="1" applyFont="1" applyFill="1" applyBorder="1" applyAlignment="1">
      <alignment vertical="top"/>
    </xf>
    <xf numFmtId="185" fontId="0" fillId="6" borderId="144" xfId="0" applyNumberFormat="1" applyFont="1" applyFill="1" applyBorder="1" applyAlignment="1">
      <alignment vertical="top"/>
    </xf>
    <xf numFmtId="185" fontId="0" fillId="6" borderId="190" xfId="0" applyNumberFormat="1" applyFont="1" applyFill="1" applyBorder="1" applyAlignment="1">
      <alignment vertical="top"/>
    </xf>
    <xf numFmtId="0" fontId="0" fillId="2" borderId="0" xfId="0" applyFont="1" applyFill="1" applyBorder="1" applyAlignment="1">
      <alignment horizontal="left" indent="2"/>
    </xf>
    <xf numFmtId="185" fontId="0" fillId="6" borderId="102" xfId="0" applyNumberFormat="1" applyFont="1" applyFill="1" applyBorder="1" applyAlignment="1">
      <alignment vertical="top"/>
    </xf>
    <xf numFmtId="185" fontId="0" fillId="6" borderId="37" xfId="0" applyNumberFormat="1" applyFont="1" applyFill="1" applyBorder="1" applyAlignment="1">
      <alignment vertical="top"/>
    </xf>
    <xf numFmtId="185" fontId="0" fillId="6" borderId="21" xfId="0" applyNumberFormat="1" applyFont="1" applyFill="1" applyBorder="1" applyAlignment="1">
      <alignment vertical="top"/>
    </xf>
    <xf numFmtId="185" fontId="0" fillId="6" borderId="139" xfId="0" applyNumberFormat="1" applyFont="1" applyFill="1" applyBorder="1" applyAlignment="1">
      <alignment vertical="top"/>
    </xf>
    <xf numFmtId="185" fontId="0" fillId="6" borderId="146" xfId="0" applyNumberFormat="1" applyFont="1" applyFill="1" applyBorder="1" applyAlignment="1">
      <alignment vertical="top"/>
    </xf>
    <xf numFmtId="180" fontId="0" fillId="2" borderId="96" xfId="0" applyNumberFormat="1" applyFont="1" applyFill="1" applyBorder="1" applyAlignment="1">
      <alignment horizontal="center" vertical="top"/>
    </xf>
    <xf numFmtId="0" fontId="0" fillId="3" borderId="45" xfId="0" applyFont="1" applyFill="1" applyBorder="1" applyAlignment="1">
      <alignment horizontal="left" wrapText="1" indent="2"/>
    </xf>
    <xf numFmtId="185" fontId="0" fillId="0" borderId="43" xfId="0" applyNumberFormat="1" applyFont="1" applyFill="1" applyBorder="1" applyAlignment="1">
      <alignment vertical="top"/>
    </xf>
    <xf numFmtId="185" fontId="0" fillId="0" borderId="98" xfId="0" applyNumberFormat="1" applyFont="1" applyFill="1" applyBorder="1" applyAlignment="1">
      <alignment vertical="top"/>
    </xf>
    <xf numFmtId="185" fontId="0" fillId="0" borderId="112" xfId="0" applyNumberFormat="1" applyFont="1" applyFill="1" applyBorder="1" applyAlignment="1">
      <alignment vertical="top"/>
    </xf>
    <xf numFmtId="185" fontId="0" fillId="0" borderId="77" xfId="0" applyNumberFormat="1" applyFont="1" applyFill="1" applyBorder="1" applyAlignment="1">
      <alignment vertical="top"/>
    </xf>
    <xf numFmtId="185" fontId="0" fillId="6" borderId="80" xfId="0" applyNumberFormat="1" applyFont="1" applyFill="1" applyBorder="1" applyAlignment="1">
      <alignment vertical="top"/>
    </xf>
    <xf numFmtId="185" fontId="0" fillId="6" borderId="175" xfId="0" applyNumberFormat="1" applyFont="1" applyFill="1" applyBorder="1" applyAlignment="1">
      <alignment vertical="top"/>
    </xf>
    <xf numFmtId="185" fontId="0" fillId="6" borderId="168" xfId="0" applyNumberFormat="1" applyFont="1" applyFill="1" applyBorder="1" applyAlignment="1">
      <alignment vertical="top"/>
    </xf>
    <xf numFmtId="185" fontId="0" fillId="6" borderId="109" xfId="0" applyNumberFormat="1" applyFont="1" applyFill="1" applyBorder="1" applyAlignment="1">
      <alignment vertical="top"/>
    </xf>
    <xf numFmtId="185" fontId="0" fillId="6" borderId="167" xfId="0" applyNumberFormat="1" applyFont="1" applyFill="1" applyBorder="1" applyAlignment="1">
      <alignment vertical="top"/>
    </xf>
    <xf numFmtId="185" fontId="0" fillId="0" borderId="97" xfId="0" applyNumberFormat="1" applyFont="1" applyFill="1" applyBorder="1" applyAlignment="1">
      <alignment vertical="top"/>
    </xf>
    <xf numFmtId="185" fontId="0" fillId="2" borderId="76" xfId="0" applyNumberFormat="1" applyFont="1" applyFill="1" applyBorder="1" applyAlignment="1">
      <alignment horizontal="center" vertical="top" wrapText="1"/>
    </xf>
    <xf numFmtId="185" fontId="0" fillId="2" borderId="105" xfId="0" applyNumberFormat="1" applyFont="1" applyFill="1" applyBorder="1" applyAlignment="1">
      <alignment horizontal="center" vertical="top" wrapText="1"/>
    </xf>
    <xf numFmtId="0" fontId="0" fillId="2" borderId="147" xfId="0" applyFont="1" applyFill="1" applyBorder="1" applyAlignment="1">
      <alignment wrapText="1"/>
    </xf>
    <xf numFmtId="180" fontId="0" fillId="2" borderId="0" xfId="0" applyNumberFormat="1" applyFont="1" applyFill="1" applyAlignment="1">
      <alignment vertical="top"/>
    </xf>
    <xf numFmtId="185" fontId="0" fillId="0" borderId="76" xfId="0" applyNumberFormat="1" applyFont="1" applyFill="1" applyBorder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/>
    </xf>
    <xf numFmtId="180" fontId="0" fillId="2" borderId="8" xfId="0" applyNumberFormat="1" applyFont="1" applyFill="1" applyBorder="1" applyAlignment="1">
      <alignment horizontal="center" vertical="top"/>
    </xf>
    <xf numFmtId="0" fontId="4" fillId="2" borderId="17" xfId="0" applyFont="1" applyFill="1" applyBorder="1" applyAlignment="1">
      <alignment/>
    </xf>
    <xf numFmtId="180" fontId="0" fillId="2" borderId="7" xfId="0" applyNumberFormat="1" applyFont="1" applyFill="1" applyBorder="1" applyAlignment="1">
      <alignment horizontal="center" vertical="top"/>
    </xf>
    <xf numFmtId="0" fontId="4" fillId="2" borderId="112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185" fontId="0" fillId="2" borderId="122" xfId="0" applyNumberFormat="1" applyFont="1" applyFill="1" applyBorder="1" applyAlignment="1">
      <alignment/>
    </xf>
    <xf numFmtId="185" fontId="0" fillId="2" borderId="130" xfId="0" applyNumberFormat="1" applyFont="1" applyFill="1" applyBorder="1" applyAlignment="1">
      <alignment/>
    </xf>
    <xf numFmtId="0" fontId="0" fillId="2" borderId="122" xfId="0" applyFont="1" applyFill="1" applyBorder="1" applyAlignment="1">
      <alignment/>
    </xf>
    <xf numFmtId="0" fontId="0" fillId="2" borderId="130" xfId="0" applyFont="1" applyFill="1" applyBorder="1" applyAlignment="1">
      <alignment/>
    </xf>
    <xf numFmtId="185" fontId="0" fillId="2" borderId="15" xfId="0" applyNumberFormat="1" applyFont="1" applyFill="1" applyBorder="1" applyAlignment="1">
      <alignment/>
    </xf>
    <xf numFmtId="185" fontId="0" fillId="2" borderId="37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185" fontId="0" fillId="4" borderId="15" xfId="0" applyNumberFormat="1" applyFont="1" applyFill="1" applyBorder="1" applyAlignment="1">
      <alignment/>
    </xf>
    <xf numFmtId="0" fontId="0" fillId="2" borderId="169" xfId="0" applyFont="1" applyFill="1" applyBorder="1" applyAlignment="1">
      <alignment/>
    </xf>
    <xf numFmtId="185" fontId="0" fillId="6" borderId="15" xfId="0" applyNumberFormat="1" applyFont="1" applyFill="1" applyBorder="1" applyAlignment="1">
      <alignment/>
    </xf>
    <xf numFmtId="185" fontId="0" fillId="4" borderId="37" xfId="0" applyNumberFormat="1" applyFont="1" applyFill="1" applyBorder="1" applyAlignment="1">
      <alignment/>
    </xf>
    <xf numFmtId="0" fontId="0" fillId="2" borderId="115" xfId="0" applyFont="1" applyFill="1" applyBorder="1" applyAlignment="1">
      <alignment vertical="top"/>
    </xf>
    <xf numFmtId="185" fontId="0" fillId="4" borderId="116" xfId="0" applyNumberFormat="1" applyFont="1" applyFill="1" applyBorder="1" applyAlignment="1">
      <alignment/>
    </xf>
    <xf numFmtId="185" fontId="0" fillId="2" borderId="0" xfId="0" applyNumberFormat="1" applyFont="1" applyFill="1" applyBorder="1" applyAlignment="1">
      <alignment/>
    </xf>
    <xf numFmtId="180" fontId="0" fillId="2" borderId="8" xfId="0" applyNumberFormat="1" applyFont="1" applyFill="1" applyBorder="1" applyAlignment="1">
      <alignment horizontal="center" vertical="top"/>
    </xf>
    <xf numFmtId="185" fontId="0" fillId="2" borderId="43" xfId="0" applyNumberFormat="1" applyFont="1" applyFill="1" applyBorder="1" applyAlignment="1">
      <alignment/>
    </xf>
    <xf numFmtId="185" fontId="0" fillId="2" borderId="98" xfId="0" applyNumberFormat="1" applyFont="1" applyFill="1" applyBorder="1" applyAlignment="1">
      <alignment/>
    </xf>
    <xf numFmtId="185" fontId="0" fillId="2" borderId="160" xfId="0" applyNumberFormat="1" applyFont="1" applyFill="1" applyBorder="1" applyAlignment="1">
      <alignment/>
    </xf>
    <xf numFmtId="185" fontId="0" fillId="2" borderId="53" xfId="0" applyNumberFormat="1" applyFont="1" applyFill="1" applyBorder="1" applyAlignment="1">
      <alignment/>
    </xf>
    <xf numFmtId="185" fontId="0" fillId="2" borderId="201" xfId="0" applyNumberFormat="1" applyFont="1" applyFill="1" applyBorder="1" applyAlignment="1">
      <alignment/>
    </xf>
    <xf numFmtId="185" fontId="0" fillId="2" borderId="23" xfId="0" applyNumberFormat="1" applyFont="1" applyFill="1" applyBorder="1" applyAlignment="1">
      <alignment/>
    </xf>
    <xf numFmtId="185" fontId="0" fillId="2" borderId="22" xfId="0" applyNumberFormat="1" applyFont="1" applyFill="1" applyBorder="1" applyAlignment="1">
      <alignment/>
    </xf>
    <xf numFmtId="185" fontId="0" fillId="2" borderId="16" xfId="0" applyNumberFormat="1" applyFont="1" applyFill="1" applyBorder="1" applyAlignment="1">
      <alignment/>
    </xf>
    <xf numFmtId="185" fontId="0" fillId="2" borderId="197" xfId="0" applyNumberFormat="1" applyFont="1" applyFill="1" applyBorder="1" applyAlignment="1">
      <alignment/>
    </xf>
    <xf numFmtId="185" fontId="0" fillId="4" borderId="23" xfId="0" applyNumberFormat="1" applyFont="1" applyFill="1" applyBorder="1" applyAlignment="1">
      <alignment/>
    </xf>
    <xf numFmtId="185" fontId="0" fillId="4" borderId="22" xfId="0" applyNumberFormat="1" applyFont="1" applyFill="1" applyBorder="1" applyAlignment="1">
      <alignment/>
    </xf>
    <xf numFmtId="185" fontId="0" fillId="2" borderId="134" xfId="0" applyNumberFormat="1" applyFont="1" applyFill="1" applyBorder="1" applyAlignment="1">
      <alignment/>
    </xf>
    <xf numFmtId="185" fontId="0" fillId="4" borderId="16" xfId="0" applyNumberFormat="1" applyFont="1" applyFill="1" applyBorder="1" applyAlignment="1">
      <alignment/>
    </xf>
    <xf numFmtId="185" fontId="0" fillId="4" borderId="197" xfId="0" applyNumberFormat="1" applyFont="1" applyFill="1" applyBorder="1" applyAlignment="1">
      <alignment/>
    </xf>
    <xf numFmtId="185" fontId="0" fillId="2" borderId="202" xfId="0" applyNumberFormat="1" applyFont="1" applyFill="1" applyBorder="1" applyAlignment="1">
      <alignment/>
    </xf>
    <xf numFmtId="185" fontId="0" fillId="2" borderId="161" xfId="0" applyNumberFormat="1" applyFont="1" applyFill="1" applyBorder="1" applyAlignment="1">
      <alignment/>
    </xf>
    <xf numFmtId="185" fontId="0" fillId="2" borderId="203" xfId="0" applyNumberFormat="1" applyFont="1" applyFill="1" applyBorder="1" applyAlignment="1">
      <alignment/>
    </xf>
    <xf numFmtId="185" fontId="0" fillId="6" borderId="203" xfId="0" applyNumberFormat="1" applyFont="1" applyFill="1" applyBorder="1" applyAlignment="1">
      <alignment/>
    </xf>
    <xf numFmtId="180" fontId="0" fillId="2" borderId="20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 horizontal="left" vertical="top"/>
    </xf>
    <xf numFmtId="0" fontId="0" fillId="4" borderId="0" xfId="0" applyFont="1" applyFill="1" applyAlignment="1">
      <alignment wrapText="1"/>
    </xf>
    <xf numFmtId="0" fontId="0" fillId="6" borderId="0" xfId="0" applyFont="1" applyFill="1" applyAlignment="1">
      <alignment horizontal="left" vertical="top"/>
    </xf>
    <xf numFmtId="0" fontId="0" fillId="6" borderId="0" xfId="0" applyFont="1" applyFill="1" applyAlignment="1">
      <alignment wrapText="1"/>
    </xf>
    <xf numFmtId="180" fontId="0" fillId="2" borderId="39" xfId="0" applyNumberFormat="1" applyFont="1" applyFill="1" applyBorder="1" applyAlignment="1">
      <alignment horizontal="center" vertical="top"/>
    </xf>
    <xf numFmtId="180" fontId="0" fillId="2" borderId="102" xfId="0" applyNumberFormat="1" applyFont="1" applyFill="1" applyBorder="1" applyAlignment="1">
      <alignment horizontal="center" vertical="top"/>
    </xf>
    <xf numFmtId="180" fontId="0" fillId="2" borderId="139" xfId="0" applyNumberFormat="1" applyFont="1" applyFill="1" applyBorder="1" applyAlignment="1">
      <alignment horizontal="center" vertical="top"/>
    </xf>
    <xf numFmtId="180" fontId="0" fillId="2" borderId="43" xfId="0" applyNumberFormat="1" applyFont="1" applyFill="1" applyBorder="1" applyAlignment="1">
      <alignment horizontal="center" vertical="top"/>
    </xf>
    <xf numFmtId="180" fontId="0" fillId="2" borderId="178" xfId="0" applyNumberFormat="1" applyFont="1" applyFill="1" applyBorder="1" applyAlignment="1">
      <alignment horizontal="center" vertical="top"/>
    </xf>
    <xf numFmtId="49" fontId="12" fillId="2" borderId="0" xfId="0" applyNumberFormat="1" applyFont="1" applyFill="1" applyBorder="1" applyAlignment="1">
      <alignment horizontal="center" vertical="top" wrapText="1"/>
    </xf>
    <xf numFmtId="49" fontId="12" fillId="2" borderId="78" xfId="0" applyNumberFormat="1" applyFont="1" applyFill="1" applyBorder="1" applyAlignment="1">
      <alignment horizontal="center" vertical="top" wrapText="1"/>
    </xf>
    <xf numFmtId="0" fontId="0" fillId="3" borderId="169" xfId="0" applyFont="1" applyFill="1" applyBorder="1" applyAlignment="1">
      <alignment horizontal="justify" vertical="top" wrapText="1"/>
    </xf>
    <xf numFmtId="0" fontId="0" fillId="2" borderId="6" xfId="0" applyFont="1" applyFill="1" applyBorder="1" applyAlignment="1">
      <alignment vertical="top"/>
    </xf>
    <xf numFmtId="0" fontId="0" fillId="2" borderId="41" xfId="0" applyFont="1" applyFill="1" applyBorder="1" applyAlignment="1">
      <alignment vertical="top"/>
    </xf>
    <xf numFmtId="0" fontId="0" fillId="2" borderId="205" xfId="0" applyFont="1" applyFill="1" applyBorder="1" applyAlignment="1">
      <alignment vertical="top" wrapText="1"/>
    </xf>
    <xf numFmtId="0" fontId="0" fillId="2" borderId="206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4" fillId="3" borderId="17" xfId="0" applyFont="1" applyFill="1" applyBorder="1" applyAlignment="1">
      <alignment horizontal="justify" vertical="top"/>
    </xf>
    <xf numFmtId="189" fontId="0" fillId="2" borderId="27" xfId="0" applyNumberFormat="1" applyFont="1" applyFill="1" applyBorder="1" applyAlignment="1">
      <alignment/>
    </xf>
    <xf numFmtId="0" fontId="0" fillId="2" borderId="108" xfId="0" applyFont="1" applyFill="1" applyBorder="1" applyAlignment="1">
      <alignment horizontal="center"/>
    </xf>
    <xf numFmtId="0" fontId="0" fillId="2" borderId="109" xfId="0" applyFont="1" applyFill="1" applyBorder="1" applyAlignment="1">
      <alignment horizontal="center"/>
    </xf>
    <xf numFmtId="0" fontId="0" fillId="2" borderId="110" xfId="0" applyFont="1" applyFill="1" applyBorder="1" applyAlignment="1">
      <alignment horizontal="center"/>
    </xf>
    <xf numFmtId="189" fontId="0" fillId="2" borderId="21" xfId="0" applyNumberFormat="1" applyFont="1" applyFill="1" applyBorder="1" applyAlignment="1">
      <alignment/>
    </xf>
    <xf numFmtId="189" fontId="0" fillId="2" borderId="4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justify" vertical="top"/>
    </xf>
    <xf numFmtId="189" fontId="0" fillId="0" borderId="0" xfId="0" applyNumberFormat="1" applyFont="1" applyFill="1" applyBorder="1" applyAlignment="1">
      <alignment/>
    </xf>
    <xf numFmtId="215" fontId="0" fillId="5" borderId="169" xfId="0" applyNumberFormat="1" applyFont="1" applyFill="1" applyBorder="1" applyAlignment="1">
      <alignment horizontal="center"/>
    </xf>
    <xf numFmtId="215" fontId="0" fillId="5" borderId="15" xfId="0" applyNumberFormat="1" applyFont="1" applyFill="1" applyBorder="1" applyAlignment="1">
      <alignment horizontal="center"/>
    </xf>
    <xf numFmtId="215" fontId="0" fillId="5" borderId="197" xfId="0" applyNumberFormat="1" applyFont="1" applyFill="1" applyBorder="1" applyAlignment="1">
      <alignment horizontal="center"/>
    </xf>
    <xf numFmtId="0" fontId="0" fillId="2" borderId="169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97" xfId="0" applyFont="1" applyFill="1" applyBorder="1" applyAlignment="1">
      <alignment horizontal="center"/>
    </xf>
    <xf numFmtId="189" fontId="0" fillId="2" borderId="76" xfId="0" applyNumberFormat="1" applyFont="1" applyFill="1" applyBorder="1" applyAlignment="1">
      <alignment/>
    </xf>
    <xf numFmtId="215" fontId="0" fillId="0" borderId="169" xfId="0" applyNumberFormat="1" applyFont="1" applyFill="1" applyBorder="1" applyAlignment="1">
      <alignment horizontal="center"/>
    </xf>
    <xf numFmtId="215" fontId="0" fillId="0" borderId="15" xfId="0" applyNumberFormat="1" applyFont="1" applyFill="1" applyBorder="1" applyAlignment="1">
      <alignment horizontal="center"/>
    </xf>
    <xf numFmtId="215" fontId="0" fillId="0" borderId="197" xfId="0" applyNumberFormat="1" applyFont="1" applyFill="1" applyBorder="1" applyAlignment="1">
      <alignment horizontal="center"/>
    </xf>
    <xf numFmtId="189" fontId="0" fillId="0" borderId="76" xfId="0" applyNumberFormat="1" applyFont="1" applyFill="1" applyBorder="1" applyAlignment="1">
      <alignment/>
    </xf>
    <xf numFmtId="189" fontId="0" fillId="0" borderId="4" xfId="0" applyNumberFormat="1" applyFont="1" applyFill="1" applyBorder="1" applyAlignment="1">
      <alignment/>
    </xf>
    <xf numFmtId="0" fontId="0" fillId="3" borderId="0" xfId="0" applyFont="1" applyFill="1" applyBorder="1" applyAlignment="1" quotePrefix="1">
      <alignment/>
    </xf>
    <xf numFmtId="0" fontId="4" fillId="3" borderId="41" xfId="0" applyFont="1" applyFill="1" applyBorder="1" applyAlignment="1">
      <alignment horizontal="justify" vertical="top"/>
    </xf>
    <xf numFmtId="0" fontId="0" fillId="3" borderId="18" xfId="0" applyFont="1" applyFill="1" applyBorder="1" applyAlignment="1">
      <alignment/>
    </xf>
    <xf numFmtId="189" fontId="0" fillId="0" borderId="18" xfId="0" applyNumberFormat="1" applyFont="1" applyFill="1" applyBorder="1" applyAlignment="1">
      <alignment/>
    </xf>
    <xf numFmtId="215" fontId="0" fillId="5" borderId="170" xfId="0" applyNumberFormat="1" applyFont="1" applyFill="1" applyBorder="1" applyAlignment="1">
      <alignment horizontal="center"/>
    </xf>
    <xf numFmtId="215" fontId="0" fillId="5" borderId="206" xfId="0" applyNumberFormat="1" applyFont="1" applyFill="1" applyBorder="1" applyAlignment="1">
      <alignment horizontal="center"/>
    </xf>
    <xf numFmtId="215" fontId="0" fillId="5" borderId="174" xfId="0" applyNumberFormat="1" applyFont="1" applyFill="1" applyBorder="1" applyAlignment="1">
      <alignment horizontal="center"/>
    </xf>
    <xf numFmtId="186" fontId="0" fillId="2" borderId="207" xfId="0" applyNumberFormat="1" applyFont="1" applyFill="1" applyBorder="1" applyAlignment="1">
      <alignment/>
    </xf>
    <xf numFmtId="186" fontId="0" fillId="2" borderId="208" xfId="0" applyNumberFormat="1" applyFont="1" applyFill="1" applyBorder="1" applyAlignment="1">
      <alignment/>
    </xf>
    <xf numFmtId="186" fontId="0" fillId="2" borderId="209" xfId="0" applyNumberFormat="1" applyFont="1" applyFill="1" applyBorder="1" applyAlignment="1">
      <alignment/>
    </xf>
    <xf numFmtId="0" fontId="0" fillId="2" borderId="210" xfId="0" applyFont="1" applyFill="1" applyBorder="1" applyAlignment="1">
      <alignment/>
    </xf>
    <xf numFmtId="0" fontId="0" fillId="2" borderId="211" xfId="0" applyFont="1" applyFill="1" applyBorder="1" applyAlignment="1">
      <alignment/>
    </xf>
    <xf numFmtId="212" fontId="0" fillId="0" borderId="110" xfId="0" applyNumberFormat="1" applyFont="1" applyFill="1" applyBorder="1" applyAlignment="1">
      <alignment/>
    </xf>
    <xf numFmtId="212" fontId="0" fillId="0" borderId="197" xfId="0" applyNumberFormat="1" applyFont="1" applyFill="1" applyBorder="1" applyAlignment="1">
      <alignment/>
    </xf>
    <xf numFmtId="212" fontId="0" fillId="0" borderId="174" xfId="0" applyNumberFormat="1" applyFont="1" applyFill="1" applyBorder="1" applyAlignment="1">
      <alignment/>
    </xf>
    <xf numFmtId="212" fontId="0" fillId="0" borderId="40" xfId="0" applyNumberFormat="1" applyFont="1" applyFill="1" applyBorder="1" applyAlignment="1">
      <alignment/>
    </xf>
    <xf numFmtId="196" fontId="0" fillId="0" borderId="24" xfId="0" applyNumberFormat="1" applyFont="1" applyFill="1" applyBorder="1" applyAlignment="1">
      <alignment/>
    </xf>
    <xf numFmtId="212" fontId="0" fillId="0" borderId="0" xfId="0" applyNumberFormat="1" applyFont="1" applyFill="1" applyBorder="1" applyAlignment="1">
      <alignment vertical="top"/>
    </xf>
    <xf numFmtId="9" fontId="0" fillId="2" borderId="27" xfId="0" applyNumberFormat="1" applyFont="1" applyFill="1" applyBorder="1" applyAlignment="1">
      <alignment/>
    </xf>
    <xf numFmtId="212" fontId="0" fillId="2" borderId="21" xfId="0" applyNumberFormat="1" applyFont="1" applyFill="1" applyBorder="1" applyAlignment="1">
      <alignment/>
    </xf>
    <xf numFmtId="9" fontId="0" fillId="2" borderId="18" xfId="0" applyNumberFormat="1" applyFont="1" applyFill="1" applyBorder="1" applyAlignment="1">
      <alignment/>
    </xf>
    <xf numFmtId="185" fontId="0" fillId="2" borderId="175" xfId="0" applyNumberFormat="1" applyFont="1" applyFill="1" applyBorder="1" applyAlignment="1">
      <alignment horizontal="right"/>
    </xf>
    <xf numFmtId="185" fontId="0" fillId="2" borderId="176" xfId="0" applyNumberFormat="1" applyFont="1" applyFill="1" applyBorder="1" applyAlignment="1">
      <alignment horizontal="right"/>
    </xf>
    <xf numFmtId="185" fontId="0" fillId="2" borderId="177" xfId="0" applyNumberFormat="1" applyFont="1" applyFill="1" applyBorder="1" applyAlignment="1">
      <alignment horizontal="right"/>
    </xf>
    <xf numFmtId="185" fontId="0" fillId="2" borderId="139" xfId="0" applyNumberFormat="1" applyFont="1" applyFill="1" applyBorder="1" applyAlignment="1">
      <alignment horizontal="right"/>
    </xf>
    <xf numFmtId="185" fontId="0" fillId="2" borderId="129" xfId="0" applyNumberFormat="1" applyFont="1" applyFill="1" applyBorder="1" applyAlignment="1">
      <alignment horizontal="right"/>
    </xf>
    <xf numFmtId="185" fontId="0" fillId="2" borderId="154" xfId="0" applyNumberFormat="1" applyFont="1" applyFill="1" applyBorder="1" applyAlignment="1">
      <alignment horizontal="right"/>
    </xf>
    <xf numFmtId="0" fontId="0" fillId="2" borderId="140" xfId="0" applyFont="1" applyFill="1" applyBorder="1" applyAlignment="1">
      <alignment vertical="top"/>
    </xf>
    <xf numFmtId="185" fontId="0" fillId="2" borderId="165" xfId="0" applyNumberFormat="1" applyFont="1" applyFill="1" applyBorder="1" applyAlignment="1">
      <alignment horizontal="right"/>
    </xf>
    <xf numFmtId="185" fontId="0" fillId="2" borderId="95" xfId="0" applyNumberFormat="1" applyFont="1" applyFill="1" applyBorder="1" applyAlignment="1">
      <alignment horizontal="right"/>
    </xf>
    <xf numFmtId="185" fontId="0" fillId="2" borderId="166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0" fontId="12" fillId="2" borderId="28" xfId="0" applyFont="1" applyFill="1" applyBorder="1" applyAlignment="1">
      <alignment/>
    </xf>
    <xf numFmtId="9" fontId="0" fillId="2" borderId="139" xfId="0" applyNumberFormat="1" applyFont="1" applyFill="1" applyBorder="1" applyAlignment="1">
      <alignment/>
    </xf>
    <xf numFmtId="9" fontId="0" fillId="2" borderId="43" xfId="0" applyNumberFormat="1" applyFont="1" applyFill="1" applyBorder="1" applyAlignment="1">
      <alignment/>
    </xf>
    <xf numFmtId="199" fontId="11" fillId="2" borderId="139" xfId="0" applyNumberFormat="1" applyFont="1" applyFill="1" applyBorder="1" applyAlignment="1">
      <alignment/>
    </xf>
    <xf numFmtId="199" fontId="11" fillId="0" borderId="102" xfId="0" applyNumberFormat="1" applyFont="1" applyFill="1" applyBorder="1" applyAlignment="1">
      <alignment/>
    </xf>
    <xf numFmtId="9" fontId="0" fillId="2" borderId="101" xfId="0" applyNumberFormat="1" applyFont="1" applyFill="1" applyBorder="1" applyAlignment="1">
      <alignment/>
    </xf>
    <xf numFmtId="9" fontId="0" fillId="3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9" fontId="0" fillId="3" borderId="18" xfId="0" applyNumberFormat="1" applyFont="1" applyFill="1" applyBorder="1" applyAlignment="1">
      <alignment horizontal="left" vertical="top"/>
    </xf>
    <xf numFmtId="9" fontId="0" fillId="2" borderId="18" xfId="0" applyNumberFormat="1" applyFont="1" applyFill="1" applyBorder="1" applyAlignment="1">
      <alignment/>
    </xf>
    <xf numFmtId="9" fontId="0" fillId="5" borderId="195" xfId="0" applyNumberFormat="1" applyFont="1" applyFill="1" applyBorder="1" applyAlignment="1">
      <alignment/>
    </xf>
    <xf numFmtId="9" fontId="0" fillId="5" borderId="172" xfId="0" applyNumberFormat="1" applyFont="1" applyFill="1" applyBorder="1" applyAlignment="1">
      <alignment/>
    </xf>
    <xf numFmtId="212" fontId="0" fillId="2" borderId="178" xfId="0" applyNumberFormat="1" applyFont="1" applyFill="1" applyBorder="1" applyAlignment="1">
      <alignment/>
    </xf>
    <xf numFmtId="212" fontId="0" fillId="2" borderId="172" xfId="0" applyNumberFormat="1" applyFont="1" applyFill="1" applyBorder="1" applyAlignment="1">
      <alignment/>
    </xf>
    <xf numFmtId="212" fontId="0" fillId="2" borderId="179" xfId="0" applyNumberFormat="1" applyFont="1" applyFill="1" applyBorder="1" applyAlignment="1">
      <alignment/>
    </xf>
    <xf numFmtId="0" fontId="10" fillId="3" borderId="0" xfId="0" applyFont="1" applyFill="1" applyAlignment="1">
      <alignment vertical="top"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75" xfId="0" applyFont="1" applyFill="1" applyBorder="1" applyAlignment="1">
      <alignment vertical="top" wrapText="1"/>
    </xf>
    <xf numFmtId="0" fontId="0" fillId="2" borderId="95" xfId="0" applyFont="1" applyFill="1" applyBorder="1" applyAlignment="1">
      <alignment vertical="top" wrapText="1"/>
    </xf>
    <xf numFmtId="0" fontId="0" fillId="2" borderId="166" xfId="0" applyFont="1" applyFill="1" applyBorder="1" applyAlignment="1">
      <alignment vertical="top" wrapText="1"/>
    </xf>
    <xf numFmtId="0" fontId="0" fillId="2" borderId="143" xfId="0" applyFont="1" applyFill="1" applyBorder="1" applyAlignment="1">
      <alignment vertical="top" wrapText="1"/>
    </xf>
    <xf numFmtId="180" fontId="0" fillId="2" borderId="21" xfId="0" applyNumberFormat="1" applyFont="1" applyFill="1" applyBorder="1" applyAlignment="1">
      <alignment horizontal="center" vertical="top"/>
    </xf>
    <xf numFmtId="180" fontId="0" fillId="2" borderId="148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212" fontId="0" fillId="0" borderId="29" xfId="0" applyNumberFormat="1" applyFont="1" applyFill="1" applyBorder="1" applyAlignment="1">
      <alignment/>
    </xf>
    <xf numFmtId="0" fontId="0" fillId="0" borderId="101" xfId="0" applyFont="1" applyFill="1" applyBorder="1" applyAlignment="1">
      <alignment/>
    </xf>
    <xf numFmtId="212" fontId="0" fillId="0" borderId="142" xfId="0" applyNumberFormat="1" applyFont="1" applyFill="1" applyBorder="1" applyAlignment="1">
      <alignment/>
    </xf>
    <xf numFmtId="218" fontId="0" fillId="3" borderId="44" xfId="0" applyNumberFormat="1" applyFont="1" applyFill="1" applyBorder="1" applyAlignment="1">
      <alignment horizontal="justify" vertical="top"/>
    </xf>
    <xf numFmtId="0" fontId="0" fillId="3" borderId="0" xfId="0" applyFont="1" applyFill="1" applyBorder="1" applyAlignment="1">
      <alignment horizontal="left" vertical="top"/>
    </xf>
    <xf numFmtId="0" fontId="0" fillId="0" borderId="28" xfId="0" applyFont="1" applyBorder="1" applyAlignment="1">
      <alignment horizontal="left"/>
    </xf>
    <xf numFmtId="9" fontId="0" fillId="2" borderId="28" xfId="0" applyNumberFormat="1" applyFont="1" applyFill="1" applyBorder="1" applyAlignment="1">
      <alignment horizontal="left"/>
    </xf>
    <xf numFmtId="0" fontId="0" fillId="2" borderId="98" xfId="0" applyFont="1" applyFill="1" applyBorder="1" applyAlignment="1">
      <alignment vertical="top" wrapText="1"/>
    </xf>
    <xf numFmtId="0" fontId="0" fillId="3" borderId="98" xfId="0" applyFont="1" applyFill="1" applyBorder="1" applyAlignment="1">
      <alignment vertical="top" wrapText="1"/>
    </xf>
    <xf numFmtId="0" fontId="0" fillId="2" borderId="27" xfId="0" applyFont="1" applyFill="1" applyBorder="1" applyAlignment="1">
      <alignment vertical="top" wrapText="1"/>
    </xf>
    <xf numFmtId="0" fontId="0" fillId="3" borderId="106" xfId="0" applyFont="1" applyFill="1" applyBorder="1" applyAlignment="1">
      <alignment vertical="top" wrapText="1"/>
    </xf>
    <xf numFmtId="0" fontId="0" fillId="2" borderId="19" xfId="0" applyFont="1" applyFill="1" applyBorder="1" applyAlignment="1">
      <alignment vertical="top" wrapText="1"/>
    </xf>
    <xf numFmtId="0" fontId="0" fillId="3" borderId="19" xfId="0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 wrapText="1"/>
    </xf>
    <xf numFmtId="212" fontId="0" fillId="2" borderId="141" xfId="0" applyNumberFormat="1" applyFont="1" applyFill="1" applyBorder="1" applyAlignment="1">
      <alignment vertical="top" wrapText="1"/>
    </xf>
    <xf numFmtId="212" fontId="0" fillId="2" borderId="129" xfId="0" applyNumberFormat="1" applyFont="1" applyFill="1" applyBorder="1" applyAlignment="1">
      <alignment vertical="top" wrapText="1"/>
    </xf>
    <xf numFmtId="212" fontId="0" fillId="2" borderId="154" xfId="0" applyNumberFormat="1" applyFont="1" applyFill="1" applyBorder="1" applyAlignment="1">
      <alignment vertical="top" wrapText="1"/>
    </xf>
    <xf numFmtId="0" fontId="0" fillId="3" borderId="105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 wrapText="1"/>
    </xf>
    <xf numFmtId="0" fontId="0" fillId="3" borderId="28" xfId="0" applyFont="1" applyFill="1" applyBorder="1" applyAlignment="1">
      <alignment vertical="top" wrapText="1"/>
    </xf>
    <xf numFmtId="212" fontId="0" fillId="2" borderId="117" xfId="0" applyNumberFormat="1" applyFont="1" applyFill="1" applyBorder="1" applyAlignment="1">
      <alignment vertical="top" wrapText="1"/>
    </xf>
    <xf numFmtId="212" fontId="0" fillId="2" borderId="98" xfId="0" applyNumberFormat="1" applyFont="1" applyFill="1" applyBorder="1" applyAlignment="1">
      <alignment vertical="top" wrapText="1"/>
    </xf>
    <xf numFmtId="212" fontId="0" fillId="2" borderId="153" xfId="0" applyNumberFormat="1" applyFont="1" applyFill="1" applyBorder="1" applyAlignment="1">
      <alignment vertical="top" wrapText="1"/>
    </xf>
    <xf numFmtId="0" fontId="0" fillId="3" borderId="40" xfId="0" applyFont="1" applyFill="1" applyBorder="1" applyAlignment="1">
      <alignment vertical="top" wrapText="1"/>
    </xf>
    <xf numFmtId="0" fontId="0" fillId="3" borderId="24" xfId="0" applyFont="1" applyFill="1" applyBorder="1" applyAlignment="1">
      <alignment vertical="top" wrapText="1"/>
    </xf>
    <xf numFmtId="0" fontId="0" fillId="2" borderId="44" xfId="0" applyFont="1" applyFill="1" applyBorder="1" applyAlignment="1">
      <alignment vertical="top" wrapText="1"/>
    </xf>
    <xf numFmtId="0" fontId="0" fillId="3" borderId="112" xfId="0" applyFont="1" applyFill="1" applyBorder="1" applyAlignment="1">
      <alignment vertical="top" wrapText="1"/>
    </xf>
    <xf numFmtId="0" fontId="0" fillId="3" borderId="45" xfId="0" applyFont="1" applyFill="1" applyBorder="1" applyAlignment="1">
      <alignment vertical="top" wrapText="1"/>
    </xf>
    <xf numFmtId="0" fontId="0" fillId="2" borderId="112" xfId="0" applyFont="1" applyFill="1" applyBorder="1" applyAlignment="1">
      <alignment vertical="top" wrapText="1"/>
    </xf>
    <xf numFmtId="212" fontId="0" fillId="2" borderId="103" xfId="0" applyNumberFormat="1" applyFont="1" applyFill="1" applyBorder="1" applyAlignment="1">
      <alignment vertical="top" wrapText="1"/>
    </xf>
    <xf numFmtId="212" fontId="0" fillId="2" borderId="125" xfId="0" applyNumberFormat="1" applyFont="1" applyFill="1" applyBorder="1" applyAlignment="1">
      <alignment vertical="top" wrapText="1"/>
    </xf>
    <xf numFmtId="212" fontId="0" fillId="2" borderId="152" xfId="0" applyNumberFormat="1" applyFont="1" applyFill="1" applyBorder="1" applyAlignment="1">
      <alignment vertical="top" wrapText="1"/>
    </xf>
    <xf numFmtId="49" fontId="0" fillId="2" borderId="165" xfId="0" applyNumberFormat="1" applyFont="1" applyFill="1" applyBorder="1" applyAlignment="1">
      <alignment vertical="top" wrapText="1"/>
    </xf>
    <xf numFmtId="49" fontId="0" fillId="2" borderId="95" xfId="0" applyNumberFormat="1" applyFont="1" applyFill="1" applyBorder="1" applyAlignment="1">
      <alignment vertical="top" wrapText="1"/>
    </xf>
    <xf numFmtId="0" fontId="0" fillId="2" borderId="106" xfId="0" applyFont="1" applyFill="1" applyBorder="1" applyAlignment="1">
      <alignment vertical="top" wrapText="1"/>
    </xf>
    <xf numFmtId="185" fontId="17" fillId="6" borderId="39" xfId="0" applyNumberFormat="1" applyFont="1" applyFill="1" applyBorder="1" applyAlignment="1">
      <alignment vertical="top"/>
    </xf>
    <xf numFmtId="185" fontId="17" fillId="6" borderId="19" xfId="0" applyNumberFormat="1" applyFont="1" applyFill="1" applyBorder="1" applyAlignment="1">
      <alignment vertical="top"/>
    </xf>
    <xf numFmtId="185" fontId="17" fillId="6" borderId="106" xfId="0" applyNumberFormat="1" applyFont="1" applyFill="1" applyBorder="1" applyAlignment="1">
      <alignment vertical="top"/>
    </xf>
    <xf numFmtId="185" fontId="17" fillId="2" borderId="21" xfId="0" applyNumberFormat="1" applyFont="1" applyFill="1" applyBorder="1" applyAlignment="1">
      <alignment vertical="top"/>
    </xf>
    <xf numFmtId="0" fontId="17" fillId="2" borderId="0" xfId="0" applyFont="1" applyFill="1" applyAlignment="1">
      <alignment horizontal="center" vertical="top"/>
    </xf>
    <xf numFmtId="0" fontId="17" fillId="2" borderId="0" xfId="0" applyFont="1" applyFill="1" applyAlignment="1">
      <alignment wrapText="1"/>
    </xf>
    <xf numFmtId="0" fontId="20" fillId="2" borderId="9" xfId="0" applyFont="1" applyFill="1" applyBorder="1" applyAlignment="1">
      <alignment wrapText="1"/>
    </xf>
    <xf numFmtId="10" fontId="0" fillId="6" borderId="175" xfId="19" applyNumberFormat="1" applyFont="1" applyFill="1" applyBorder="1" applyAlignment="1">
      <alignment vertical="top"/>
    </xf>
    <xf numFmtId="10" fontId="0" fillId="6" borderId="148" xfId="19" applyNumberFormat="1" applyFont="1" applyFill="1" applyBorder="1" applyAlignment="1">
      <alignment vertical="top"/>
    </xf>
    <xf numFmtId="10" fontId="0" fillId="6" borderId="99" xfId="19" applyNumberFormat="1" applyFont="1" applyFill="1" applyBorder="1" applyAlignment="1">
      <alignment vertical="top"/>
    </xf>
    <xf numFmtId="10" fontId="0" fillId="6" borderId="149" xfId="19" applyNumberFormat="1" applyFont="1" applyFill="1" applyBorder="1" applyAlignment="1">
      <alignment vertical="top"/>
    </xf>
    <xf numFmtId="10" fontId="0" fillId="6" borderId="165" xfId="19" applyNumberFormat="1" applyFont="1" applyFill="1" applyBorder="1" applyAlignment="1">
      <alignment vertical="top"/>
    </xf>
    <xf numFmtId="10" fontId="0" fillId="6" borderId="143" xfId="19" applyNumberFormat="1" applyFont="1" applyFill="1" applyBorder="1" applyAlignment="1">
      <alignment vertical="top"/>
    </xf>
    <xf numFmtId="10" fontId="0" fillId="6" borderId="83" xfId="19" applyNumberFormat="1" applyFont="1" applyFill="1" applyBorder="1" applyAlignment="1">
      <alignment vertical="top"/>
    </xf>
    <xf numFmtId="10" fontId="0" fillId="6" borderId="77" xfId="19" applyNumberFormat="1" applyFont="1" applyFill="1" applyBorder="1" applyAlignment="1">
      <alignment vertical="top"/>
    </xf>
    <xf numFmtId="0" fontId="23" fillId="2" borderId="0" xfId="0" applyFont="1" applyFill="1" applyAlignment="1">
      <alignment/>
    </xf>
    <xf numFmtId="185" fontId="0" fillId="2" borderId="21" xfId="0" applyNumberFormat="1" applyFont="1" applyFill="1" applyBorder="1" applyAlignment="1">
      <alignment/>
    </xf>
    <xf numFmtId="185" fontId="0" fillId="2" borderId="97" xfId="0" applyNumberFormat="1" applyFont="1" applyFill="1" applyBorder="1" applyAlignment="1">
      <alignment/>
    </xf>
    <xf numFmtId="185" fontId="0" fillId="2" borderId="76" xfId="0" applyNumberFormat="1" applyFont="1" applyFill="1" applyBorder="1" applyAlignment="1">
      <alignment/>
    </xf>
    <xf numFmtId="185" fontId="0" fillId="0" borderId="76" xfId="0" applyNumberFormat="1" applyFont="1" applyFill="1" applyBorder="1" applyAlignment="1">
      <alignment vertical="top"/>
    </xf>
    <xf numFmtId="185" fontId="0" fillId="0" borderId="76" xfId="0" applyNumberFormat="1" applyFont="1" applyFill="1" applyBorder="1" applyAlignment="1">
      <alignment/>
    </xf>
    <xf numFmtId="185" fontId="0" fillId="2" borderId="76" xfId="0" applyNumberFormat="1" applyFont="1" applyFill="1" applyBorder="1" applyAlignment="1">
      <alignment vertical="top"/>
    </xf>
    <xf numFmtId="185" fontId="17" fillId="2" borderId="15" xfId="0" applyNumberFormat="1" applyFont="1" applyFill="1" applyBorder="1" applyAlignment="1">
      <alignment/>
    </xf>
    <xf numFmtId="185" fontId="17" fillId="2" borderId="197" xfId="0" applyNumberFormat="1" applyFont="1" applyFill="1" applyBorder="1" applyAlignment="1">
      <alignment/>
    </xf>
    <xf numFmtId="0" fontId="17" fillId="2" borderId="28" xfId="0" applyFont="1" applyFill="1" applyBorder="1" applyAlignment="1">
      <alignment vertical="top"/>
    </xf>
    <xf numFmtId="185" fontId="17" fillId="2" borderId="13" xfId="0" applyNumberFormat="1" applyFont="1" applyFill="1" applyBorder="1" applyAlignment="1">
      <alignment/>
    </xf>
    <xf numFmtId="49" fontId="0" fillId="2" borderId="194" xfId="0" applyNumberFormat="1" applyFont="1" applyFill="1" applyBorder="1" applyAlignment="1">
      <alignment vertical="top" wrapText="1"/>
    </xf>
    <xf numFmtId="49" fontId="0" fillId="2" borderId="147" xfId="0" applyNumberFormat="1" applyFont="1" applyFill="1" applyBorder="1" applyAlignment="1">
      <alignment vertical="top" wrapText="1"/>
    </xf>
    <xf numFmtId="0" fontId="17" fillId="2" borderId="105" xfId="0" applyFont="1" applyFill="1" applyBorder="1" applyAlignment="1">
      <alignment vertical="top"/>
    </xf>
    <xf numFmtId="185" fontId="17" fillId="2" borderId="37" xfId="0" applyNumberFormat="1" applyFont="1" applyFill="1" applyBorder="1" applyAlignment="1">
      <alignment/>
    </xf>
    <xf numFmtId="185" fontId="17" fillId="2" borderId="38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 horizontal="center" vertical="top"/>
    </xf>
    <xf numFmtId="180" fontId="0" fillId="0" borderId="74" xfId="0" applyNumberFormat="1" applyFont="1" applyFill="1" applyBorder="1" applyAlignment="1">
      <alignment horizontal="center" vertical="top"/>
    </xf>
    <xf numFmtId="0" fontId="20" fillId="0" borderId="74" xfId="0" applyFont="1" applyFill="1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185" fontId="0" fillId="6" borderId="23" xfId="0" applyNumberFormat="1" applyFont="1" applyFill="1" applyBorder="1" applyAlignment="1">
      <alignment vertical="top"/>
    </xf>
    <xf numFmtId="185" fontId="0" fillId="6" borderId="28" xfId="0" applyNumberFormat="1" applyFont="1" applyFill="1" applyBorder="1" applyAlignment="1">
      <alignment vertical="top"/>
    </xf>
    <xf numFmtId="185" fontId="0" fillId="2" borderId="80" xfId="0" applyNumberFormat="1" applyFill="1" applyBorder="1" applyAlignment="1">
      <alignment/>
    </xf>
    <xf numFmtId="185" fontId="0" fillId="2" borderId="212" xfId="0" applyNumberFormat="1" applyFill="1" applyBorder="1" applyAlignment="1">
      <alignment/>
    </xf>
    <xf numFmtId="185" fontId="0" fillId="2" borderId="208" xfId="0" applyNumberFormat="1" applyFill="1" applyBorder="1" applyAlignment="1">
      <alignment/>
    </xf>
    <xf numFmtId="185" fontId="0" fillId="2" borderId="209" xfId="0" applyNumberFormat="1" applyFill="1" applyBorder="1" applyAlignment="1">
      <alignment/>
    </xf>
    <xf numFmtId="185" fontId="17" fillId="2" borderId="0" xfId="0" applyNumberFormat="1" applyFont="1" applyFill="1" applyBorder="1" applyAlignment="1">
      <alignment/>
    </xf>
    <xf numFmtId="185" fontId="0" fillId="2" borderId="213" xfId="0" applyNumberFormat="1" applyFill="1" applyBorder="1" applyAlignment="1">
      <alignment/>
    </xf>
    <xf numFmtId="185" fontId="0" fillId="2" borderId="201" xfId="0" applyNumberFormat="1" applyFill="1" applyBorder="1" applyAlignment="1">
      <alignment/>
    </xf>
    <xf numFmtId="185" fontId="0" fillId="2" borderId="169" xfId="0" applyNumberFormat="1" applyFill="1" applyBorder="1" applyAlignment="1">
      <alignment/>
    </xf>
    <xf numFmtId="185" fontId="0" fillId="2" borderId="197" xfId="0" applyNumberFormat="1" applyFill="1" applyBorder="1" applyAlignment="1">
      <alignment/>
    </xf>
    <xf numFmtId="185" fontId="0" fillId="2" borderId="203" xfId="0" applyNumberFormat="1" applyFill="1" applyBorder="1" applyAlignment="1">
      <alignment/>
    </xf>
    <xf numFmtId="185" fontId="17" fillId="2" borderId="169" xfId="0" applyNumberFormat="1" applyFont="1" applyFill="1" applyBorder="1" applyAlignment="1">
      <alignment/>
    </xf>
    <xf numFmtId="185" fontId="0" fillId="2" borderId="44" xfId="0" applyNumberFormat="1" applyFont="1" applyFill="1" applyBorder="1" applyAlignment="1">
      <alignment vertical="top"/>
    </xf>
    <xf numFmtId="185" fontId="0" fillId="2" borderId="0" xfId="0" applyNumberFormat="1" applyFont="1" applyFill="1" applyBorder="1" applyAlignment="1">
      <alignment vertical="top"/>
    </xf>
    <xf numFmtId="185" fontId="0" fillId="2" borderId="169" xfId="0" applyNumberFormat="1" applyFont="1" applyFill="1" applyBorder="1" applyAlignment="1">
      <alignment/>
    </xf>
    <xf numFmtId="185" fontId="0" fillId="2" borderId="98" xfId="0" applyNumberFormat="1" applyFont="1" applyFill="1" applyBorder="1" applyAlignment="1">
      <alignment vertical="top"/>
    </xf>
    <xf numFmtId="185" fontId="0" fillId="2" borderId="22" xfId="0" applyNumberFormat="1" applyFont="1" applyFill="1" applyBorder="1" applyAlignment="1">
      <alignment vertical="top"/>
    </xf>
    <xf numFmtId="185" fontId="0" fillId="2" borderId="44" xfId="0" applyNumberFormat="1" applyFont="1" applyFill="1" applyBorder="1" applyAlignment="1">
      <alignment/>
    </xf>
    <xf numFmtId="185" fontId="0" fillId="2" borderId="101" xfId="0" applyNumberFormat="1" applyFont="1" applyFill="1" applyBorder="1" applyAlignment="1">
      <alignment vertical="top"/>
    </xf>
    <xf numFmtId="185" fontId="0" fillId="2" borderId="214" xfId="0" applyNumberFormat="1" applyFont="1" applyFill="1" applyBorder="1" applyAlignment="1">
      <alignment/>
    </xf>
    <xf numFmtId="185" fontId="0" fillId="2" borderId="215" xfId="0" applyNumberFormat="1" applyFont="1" applyFill="1" applyBorder="1" applyAlignment="1">
      <alignment/>
    </xf>
    <xf numFmtId="185" fontId="17" fillId="2" borderId="185" xfId="0" applyNumberFormat="1" applyFont="1" applyFill="1" applyBorder="1" applyAlignment="1">
      <alignment/>
    </xf>
    <xf numFmtId="185" fontId="17" fillId="2" borderId="203" xfId="0" applyNumberFormat="1" applyFont="1" applyFill="1" applyBorder="1" applyAlignment="1">
      <alignment/>
    </xf>
    <xf numFmtId="185" fontId="0" fillId="4" borderId="169" xfId="0" applyNumberFormat="1" applyFont="1" applyFill="1" applyBorder="1" applyAlignment="1">
      <alignment/>
    </xf>
    <xf numFmtId="185" fontId="0" fillId="2" borderId="29" xfId="0" applyNumberFormat="1" applyFont="1" applyFill="1" applyBorder="1" applyAlignment="1">
      <alignment/>
    </xf>
    <xf numFmtId="185" fontId="0" fillId="6" borderId="169" xfId="0" applyNumberFormat="1" applyFont="1" applyFill="1" applyBorder="1" applyAlignment="1">
      <alignment/>
    </xf>
    <xf numFmtId="185" fontId="0" fillId="6" borderId="197" xfId="0" applyNumberFormat="1" applyFont="1" applyFill="1" applyBorder="1" applyAlignment="1">
      <alignment/>
    </xf>
    <xf numFmtId="185" fontId="0" fillId="4" borderId="216" xfId="0" applyNumberFormat="1" applyFont="1" applyFill="1" applyBorder="1" applyAlignment="1">
      <alignment/>
    </xf>
    <xf numFmtId="185" fontId="0" fillId="4" borderId="217" xfId="0" applyNumberFormat="1" applyFont="1" applyFill="1" applyBorder="1" applyAlignment="1">
      <alignment/>
    </xf>
    <xf numFmtId="185" fontId="0" fillId="2" borderId="218" xfId="0" applyNumberFormat="1" applyFont="1" applyFill="1" applyBorder="1" applyAlignment="1">
      <alignment/>
    </xf>
    <xf numFmtId="185" fontId="0" fillId="2" borderId="43" xfId="0" applyNumberFormat="1" applyFont="1" applyFill="1" applyBorder="1" applyAlignment="1">
      <alignment vertical="top"/>
    </xf>
    <xf numFmtId="185" fontId="0" fillId="2" borderId="153" xfId="0" applyNumberFormat="1" applyFont="1" applyFill="1" applyBorder="1" applyAlignment="1">
      <alignment vertical="top"/>
    </xf>
    <xf numFmtId="185" fontId="0" fillId="2" borderId="23" xfId="0" applyNumberFormat="1" applyFont="1" applyFill="1" applyBorder="1" applyAlignment="1">
      <alignment vertical="top"/>
    </xf>
    <xf numFmtId="185" fontId="0" fillId="2" borderId="24" xfId="0" applyNumberFormat="1" applyFont="1" applyFill="1" applyBorder="1" applyAlignment="1">
      <alignment vertical="top"/>
    </xf>
    <xf numFmtId="185" fontId="0" fillId="2" borderId="178" xfId="0" applyNumberFormat="1" applyFont="1" applyFill="1" applyBorder="1" applyAlignment="1">
      <alignment vertical="top"/>
    </xf>
    <xf numFmtId="185" fontId="0" fillId="2" borderId="172" xfId="0" applyNumberFormat="1" applyFont="1" applyFill="1" applyBorder="1" applyAlignment="1">
      <alignment vertical="top"/>
    </xf>
    <xf numFmtId="185" fontId="0" fillId="2" borderId="179" xfId="0" applyNumberFormat="1" applyFont="1" applyFill="1" applyBorder="1" applyAlignment="1">
      <alignment vertical="top"/>
    </xf>
    <xf numFmtId="212" fontId="0" fillId="0" borderId="141" xfId="0" applyNumberFormat="1" applyFont="1" applyFill="1" applyBorder="1" applyAlignment="1">
      <alignment/>
    </xf>
    <xf numFmtId="212" fontId="0" fillId="0" borderId="92" xfId="0" applyNumberFormat="1" applyFont="1" applyFill="1" applyBorder="1" applyAlignment="1">
      <alignment/>
    </xf>
    <xf numFmtId="212" fontId="0" fillId="0" borderId="103" xfId="0" applyNumberFormat="1" applyFont="1" applyFill="1" applyBorder="1" applyAlignment="1">
      <alignment/>
    </xf>
    <xf numFmtId="0" fontId="0" fillId="0" borderId="101" xfId="0" applyFont="1" applyBorder="1" applyAlignment="1">
      <alignment/>
    </xf>
    <xf numFmtId="212" fontId="0" fillId="0" borderId="44" xfId="0" applyNumberFormat="1" applyFont="1" applyFill="1" applyBorder="1" applyAlignment="1">
      <alignment/>
    </xf>
    <xf numFmtId="212" fontId="0" fillId="0" borderId="195" xfId="0" applyNumberFormat="1" applyFont="1" applyFill="1" applyBorder="1" applyAlignment="1">
      <alignment/>
    </xf>
    <xf numFmtId="212" fontId="0" fillId="0" borderId="177" xfId="0" applyNumberFormat="1" applyFont="1" applyFill="1" applyBorder="1" applyAlignment="1">
      <alignment/>
    </xf>
    <xf numFmtId="185" fontId="0" fillId="2" borderId="219" xfId="0" applyNumberFormat="1" applyFont="1" applyFill="1" applyBorder="1" applyAlignment="1">
      <alignment/>
    </xf>
    <xf numFmtId="185" fontId="0" fillId="2" borderId="220" xfId="0" applyNumberFormat="1" applyFont="1" applyFill="1" applyBorder="1" applyAlignment="1">
      <alignment/>
    </xf>
    <xf numFmtId="185" fontId="0" fillId="2" borderId="221" xfId="0" applyNumberFormat="1" applyFont="1" applyFill="1" applyBorder="1" applyAlignment="1">
      <alignment/>
    </xf>
    <xf numFmtId="185" fontId="0" fillId="2" borderId="222" xfId="0" applyNumberFormat="1" applyFont="1" applyFill="1" applyBorder="1" applyAlignment="1">
      <alignment/>
    </xf>
    <xf numFmtId="0" fontId="0" fillId="2" borderId="28" xfId="0" applyFont="1" applyFill="1" applyBorder="1" applyAlignment="1">
      <alignment vertical="top" wrapText="1"/>
    </xf>
    <xf numFmtId="0" fontId="4" fillId="3" borderId="0" xfId="0" applyFont="1" applyFill="1" applyBorder="1" applyAlignment="1">
      <alignment wrapText="1"/>
    </xf>
    <xf numFmtId="0" fontId="4" fillId="2" borderId="94" xfId="0" applyFont="1" applyFill="1" applyBorder="1" applyAlignment="1">
      <alignment horizontal="left" wrapText="1" indent="1"/>
    </xf>
    <xf numFmtId="0" fontId="4" fillId="2" borderId="223" xfId="0" applyFont="1" applyFill="1" applyBorder="1" applyAlignment="1">
      <alignment wrapText="1"/>
    </xf>
    <xf numFmtId="0" fontId="4" fillId="2" borderId="224" xfId="0" applyFont="1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5" fillId="2" borderId="0" xfId="0" applyFont="1" applyFill="1" applyAlignment="1">
      <alignment/>
    </xf>
    <xf numFmtId="185" fontId="0" fillId="0" borderId="23" xfId="0" applyNumberFormat="1" applyFont="1" applyFill="1" applyBorder="1" applyAlignment="1">
      <alignment vertical="top"/>
    </xf>
    <xf numFmtId="185" fontId="0" fillId="0" borderId="22" xfId="0" applyNumberFormat="1" applyFont="1" applyFill="1" applyBorder="1" applyAlignment="1">
      <alignment vertical="top"/>
    </xf>
    <xf numFmtId="185" fontId="0" fillId="0" borderId="105" xfId="0" applyNumberFormat="1" applyFont="1" applyFill="1" applyBorder="1" applyAlignment="1">
      <alignment vertical="top"/>
    </xf>
    <xf numFmtId="185" fontId="0" fillId="2" borderId="76" xfId="0" applyNumberFormat="1" applyFont="1" applyFill="1" applyBorder="1" applyAlignment="1">
      <alignment vertical="top"/>
    </xf>
    <xf numFmtId="185" fontId="0" fillId="0" borderId="102" xfId="0" applyNumberFormat="1" applyFont="1" applyFill="1" applyBorder="1" applyAlignment="1">
      <alignment vertical="top"/>
    </xf>
    <xf numFmtId="185" fontId="0" fillId="0" borderId="125" xfId="0" applyNumberFormat="1" applyFont="1" applyFill="1" applyBorder="1" applyAlignment="1">
      <alignment vertical="top"/>
    </xf>
    <xf numFmtId="185" fontId="0" fillId="0" borderId="115" xfId="0" applyNumberFormat="1" applyFont="1" applyFill="1" applyBorder="1" applyAlignment="1">
      <alignment vertical="top"/>
    </xf>
    <xf numFmtId="185" fontId="0" fillId="2" borderId="145" xfId="0" applyNumberFormat="1" applyFont="1" applyFill="1" applyBorder="1" applyAlignment="1">
      <alignment vertical="top"/>
    </xf>
    <xf numFmtId="185" fontId="0" fillId="6" borderId="165" xfId="0" applyNumberFormat="1" applyFont="1" applyFill="1" applyBorder="1" applyAlignment="1">
      <alignment vertical="top"/>
    </xf>
    <xf numFmtId="185" fontId="0" fillId="6" borderId="173" xfId="0" applyNumberFormat="1" applyFont="1" applyFill="1" applyBorder="1" applyAlignment="1">
      <alignment vertical="top"/>
    </xf>
    <xf numFmtId="185" fontId="0" fillId="6" borderId="206" xfId="0" applyNumberFormat="1" applyFont="1" applyFill="1" applyBorder="1" applyAlignment="1">
      <alignment vertical="top"/>
    </xf>
    <xf numFmtId="185" fontId="0" fillId="6" borderId="171" xfId="0" applyNumberFormat="1" applyFont="1" applyFill="1" applyBorder="1" applyAlignment="1">
      <alignment vertical="top"/>
    </xf>
    <xf numFmtId="185" fontId="0" fillId="6" borderId="79" xfId="0" applyNumberFormat="1" applyFont="1" applyFill="1" applyBorder="1" applyAlignment="1">
      <alignment vertical="top"/>
    </xf>
    <xf numFmtId="0" fontId="24" fillId="2" borderId="0" xfId="0" applyFont="1" applyFill="1" applyAlignment="1">
      <alignment/>
    </xf>
    <xf numFmtId="0" fontId="0" fillId="3" borderId="28" xfId="0" applyFont="1" applyFill="1" applyBorder="1" applyAlignment="1">
      <alignment horizontal="left" wrapText="1" indent="2"/>
    </xf>
    <xf numFmtId="0" fontId="0" fillId="3" borderId="93" xfId="0" applyFont="1" applyFill="1" applyBorder="1" applyAlignment="1">
      <alignment horizontal="left" wrapText="1" indent="2"/>
    </xf>
    <xf numFmtId="185" fontId="12" fillId="6" borderId="80" xfId="0" applyNumberFormat="1" applyFont="1" applyFill="1" applyBorder="1" applyAlignment="1">
      <alignment vertical="top"/>
    </xf>
    <xf numFmtId="0" fontId="12" fillId="2" borderId="26" xfId="0" applyFont="1" applyFill="1" applyBorder="1" applyAlignment="1">
      <alignment wrapText="1"/>
    </xf>
    <xf numFmtId="0" fontId="0" fillId="2" borderId="0" xfId="0" applyFont="1" applyFill="1" applyAlignment="1">
      <alignment horizontal="center" vertical="top"/>
    </xf>
    <xf numFmtId="180" fontId="0" fillId="2" borderId="27" xfId="0" applyNumberFormat="1" applyFont="1" applyFill="1" applyBorder="1" applyAlignment="1">
      <alignment horizontal="center" vertical="top"/>
    </xf>
    <xf numFmtId="0" fontId="4" fillId="2" borderId="20" xfId="0" applyFont="1" applyFill="1" applyBorder="1" applyAlignment="1">
      <alignment wrapText="1"/>
    </xf>
    <xf numFmtId="185" fontId="0" fillId="2" borderId="3" xfId="0" applyNumberFormat="1" applyFont="1" applyFill="1" applyBorder="1" applyAlignment="1">
      <alignment/>
    </xf>
    <xf numFmtId="185" fontId="0" fillId="0" borderId="4" xfId="0" applyNumberFormat="1" applyFont="1" applyFill="1" applyBorder="1" applyAlignment="1">
      <alignment/>
    </xf>
    <xf numFmtId="185" fontId="0" fillId="0" borderId="33" xfId="0" applyNumberFormat="1" applyFont="1" applyFill="1" applyBorder="1" applyAlignment="1">
      <alignment/>
    </xf>
    <xf numFmtId="185" fontId="0" fillId="0" borderId="15" xfId="0" applyNumberFormat="1" applyFont="1" applyFill="1" applyBorder="1" applyAlignment="1">
      <alignment/>
    </xf>
    <xf numFmtId="0" fontId="0" fillId="3" borderId="28" xfId="0" applyFont="1" applyFill="1" applyBorder="1" applyAlignment="1">
      <alignment wrapText="1"/>
    </xf>
    <xf numFmtId="180" fontId="0" fillId="2" borderId="25" xfId="0" applyNumberFormat="1" applyFont="1" applyFill="1" applyBorder="1" applyAlignment="1">
      <alignment horizontal="center" vertical="top"/>
    </xf>
    <xf numFmtId="185" fontId="0" fillId="2" borderId="34" xfId="0" applyNumberFormat="1" applyFont="1" applyFill="1" applyBorder="1" applyAlignment="1">
      <alignment/>
    </xf>
    <xf numFmtId="185" fontId="0" fillId="2" borderId="157" xfId="0" applyNumberFormat="1" applyFont="1" applyFill="1" applyBorder="1" applyAlignment="1">
      <alignment/>
    </xf>
    <xf numFmtId="180" fontId="0" fillId="2" borderId="204" xfId="0" applyNumberFormat="1" applyFont="1" applyFill="1" applyBorder="1" applyAlignment="1">
      <alignment horizontal="center" vertical="top"/>
    </xf>
    <xf numFmtId="180" fontId="0" fillId="2" borderId="224" xfId="0" applyNumberFormat="1" applyFont="1" applyFill="1" applyBorder="1" applyAlignment="1">
      <alignment horizontal="center" vertical="top"/>
    </xf>
    <xf numFmtId="185" fontId="0" fillId="6" borderId="39" xfId="0" applyNumberFormat="1" applyFont="1" applyFill="1" applyBorder="1" applyAlignment="1">
      <alignment vertical="top"/>
    </xf>
    <xf numFmtId="185" fontId="0" fillId="6" borderId="19" xfId="0" applyNumberFormat="1" applyFont="1" applyFill="1" applyBorder="1" applyAlignment="1">
      <alignment vertical="top"/>
    </xf>
    <xf numFmtId="185" fontId="0" fillId="6" borderId="106" xfId="0" applyNumberFormat="1" applyFont="1" applyFill="1" applyBorder="1" applyAlignment="1">
      <alignment vertical="top"/>
    </xf>
    <xf numFmtId="185" fontId="0" fillId="2" borderId="21" xfId="0" applyNumberFormat="1" applyFont="1" applyFill="1" applyBorder="1" applyAlignment="1">
      <alignment vertical="top"/>
    </xf>
    <xf numFmtId="0" fontId="4" fillId="3" borderId="26" xfId="0" applyFont="1" applyFill="1" applyBorder="1" applyAlignment="1">
      <alignment wrapText="1"/>
    </xf>
    <xf numFmtId="0" fontId="4" fillId="2" borderId="73" xfId="0" applyFont="1" applyFill="1" applyBorder="1" applyAlignment="1">
      <alignment wrapText="1"/>
    </xf>
    <xf numFmtId="0" fontId="0" fillId="2" borderId="8" xfId="0" applyFill="1" applyBorder="1" applyAlignment="1">
      <alignment/>
    </xf>
    <xf numFmtId="0" fontId="0" fillId="2" borderId="204" xfId="0" applyFont="1" applyFill="1" applyBorder="1" applyAlignment="1">
      <alignment vertical="top"/>
    </xf>
    <xf numFmtId="0" fontId="0" fillId="2" borderId="88" xfId="0" applyFont="1" applyFill="1" applyBorder="1" applyAlignment="1">
      <alignment vertical="top" wrapText="1"/>
    </xf>
    <xf numFmtId="0" fontId="0" fillId="2" borderId="225" xfId="0" applyFont="1" applyFill="1" applyBorder="1" applyAlignment="1">
      <alignment/>
    </xf>
    <xf numFmtId="185" fontId="0" fillId="2" borderId="0" xfId="0" applyNumberFormat="1" applyFont="1" applyFill="1" applyBorder="1" applyAlignment="1">
      <alignment/>
    </xf>
    <xf numFmtId="185" fontId="0" fillId="2" borderId="169" xfId="0" applyNumberFormat="1" applyFont="1" applyFill="1" applyBorder="1" applyAlignment="1">
      <alignment/>
    </xf>
    <xf numFmtId="185" fontId="0" fillId="2" borderId="13" xfId="0" applyNumberFormat="1" applyFont="1" applyFill="1" applyBorder="1" applyAlignment="1">
      <alignment/>
    </xf>
    <xf numFmtId="185" fontId="9" fillId="3" borderId="15" xfId="0" applyNumberFormat="1" applyFont="1" applyFill="1" applyBorder="1" applyAlignment="1">
      <alignment horizontal="justify"/>
    </xf>
    <xf numFmtId="185" fontId="0" fillId="2" borderId="0" xfId="0" applyNumberFormat="1" applyFont="1" applyFill="1" applyBorder="1" applyAlignment="1">
      <alignment/>
    </xf>
    <xf numFmtId="185" fontId="0" fillId="2" borderId="185" xfId="0" applyNumberFormat="1" applyFont="1" applyFill="1" applyBorder="1" applyAlignment="1">
      <alignment/>
    </xf>
    <xf numFmtId="185" fontId="0" fillId="2" borderId="15" xfId="0" applyNumberFormat="1" applyFont="1" applyFill="1" applyBorder="1" applyAlignment="1">
      <alignment/>
    </xf>
    <xf numFmtId="185" fontId="0" fillId="2" borderId="169" xfId="0" applyNumberFormat="1" applyFont="1" applyFill="1" applyBorder="1" applyAlignment="1">
      <alignment/>
    </xf>
    <xf numFmtId="185" fontId="0" fillId="2" borderId="185" xfId="0" applyNumberFormat="1" applyFont="1" applyFill="1" applyBorder="1" applyAlignment="1">
      <alignment/>
    </xf>
    <xf numFmtId="185" fontId="0" fillId="3" borderId="15" xfId="0" applyNumberFormat="1" applyFont="1" applyFill="1" applyBorder="1" applyAlignment="1">
      <alignment/>
    </xf>
    <xf numFmtId="185" fontId="0" fillId="2" borderId="37" xfId="0" applyNumberFormat="1" applyFont="1" applyFill="1" applyBorder="1" applyAlignment="1">
      <alignment/>
    </xf>
    <xf numFmtId="185" fontId="0" fillId="2" borderId="22" xfId="0" applyNumberFormat="1" applyFont="1" applyFill="1" applyBorder="1" applyAlignment="1">
      <alignment/>
    </xf>
    <xf numFmtId="185" fontId="0" fillId="2" borderId="13" xfId="0" applyNumberFormat="1" applyFont="1" applyFill="1" applyBorder="1" applyAlignment="1">
      <alignment/>
    </xf>
    <xf numFmtId="185" fontId="0" fillId="2" borderId="38" xfId="0" applyNumberFormat="1" applyFont="1" applyFill="1" applyBorder="1" applyAlignment="1">
      <alignment/>
    </xf>
    <xf numFmtId="185" fontId="0" fillId="2" borderId="134" xfId="0" applyNumberFormat="1" applyFont="1" applyFill="1" applyBorder="1" applyAlignment="1">
      <alignment/>
    </xf>
    <xf numFmtId="185" fontId="0" fillId="5" borderId="37" xfId="0" applyNumberFormat="1" applyFont="1" applyFill="1" applyBorder="1" applyAlignment="1">
      <alignment/>
    </xf>
    <xf numFmtId="185" fontId="0" fillId="5" borderId="22" xfId="0" applyNumberFormat="1" applyFont="1" applyFill="1" applyBorder="1" applyAlignment="1">
      <alignment/>
    </xf>
    <xf numFmtId="185" fontId="0" fillId="2" borderId="203" xfId="0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185" fontId="0" fillId="2" borderId="197" xfId="0" applyNumberFormat="1" applyFont="1" applyFill="1" applyBorder="1" applyAlignment="1">
      <alignment/>
    </xf>
    <xf numFmtId="185" fontId="0" fillId="5" borderId="169" xfId="0" applyNumberFormat="1" applyFont="1" applyFill="1" applyBorder="1" applyAlignment="1">
      <alignment/>
    </xf>
    <xf numFmtId="185" fontId="0" fillId="5" borderId="15" xfId="0" applyNumberFormat="1" applyFont="1" applyFill="1" applyBorder="1" applyAlignment="1">
      <alignment/>
    </xf>
    <xf numFmtId="185" fontId="0" fillId="5" borderId="16" xfId="0" applyNumberFormat="1" applyFont="1" applyFill="1" applyBorder="1" applyAlignment="1">
      <alignment/>
    </xf>
    <xf numFmtId="185" fontId="0" fillId="2" borderId="203" xfId="0" applyNumberFormat="1" applyFont="1" applyFill="1" applyBorder="1" applyAlignment="1">
      <alignment/>
    </xf>
    <xf numFmtId="185" fontId="0" fillId="4" borderId="169" xfId="0" applyNumberFormat="1" applyFont="1" applyFill="1" applyBorder="1" applyAlignment="1">
      <alignment/>
    </xf>
    <xf numFmtId="185" fontId="0" fillId="4" borderId="15" xfId="0" applyNumberFormat="1" applyFont="1" applyFill="1" applyBorder="1" applyAlignment="1">
      <alignment/>
    </xf>
    <xf numFmtId="185" fontId="0" fillId="4" borderId="37" xfId="0" applyNumberFormat="1" applyFont="1" applyFill="1" applyBorder="1" applyAlignment="1">
      <alignment/>
    </xf>
    <xf numFmtId="185" fontId="0" fillId="6" borderId="203" xfId="0" applyNumberFormat="1" applyFont="1" applyFill="1" applyBorder="1" applyAlignment="1">
      <alignment/>
    </xf>
    <xf numFmtId="185" fontId="0" fillId="5" borderId="197" xfId="0" applyNumberFormat="1" applyFont="1" applyFill="1" applyBorder="1" applyAlignment="1">
      <alignment/>
    </xf>
    <xf numFmtId="185" fontId="0" fillId="2" borderId="57" xfId="0" applyNumberFormat="1" applyFont="1" applyFill="1" applyBorder="1" applyAlignment="1">
      <alignment/>
    </xf>
    <xf numFmtId="185" fontId="0" fillId="5" borderId="226" xfId="0" applyNumberFormat="1" applyFont="1" applyFill="1" applyBorder="1" applyAlignment="1">
      <alignment/>
    </xf>
    <xf numFmtId="185" fontId="0" fillId="5" borderId="49" xfId="0" applyNumberFormat="1" applyFont="1" applyFill="1" applyBorder="1" applyAlignment="1">
      <alignment/>
    </xf>
    <xf numFmtId="185" fontId="0" fillId="5" borderId="164" xfId="0" applyNumberFormat="1" applyFont="1" applyFill="1" applyBorder="1" applyAlignment="1">
      <alignment/>
    </xf>
    <xf numFmtId="185" fontId="0" fillId="5" borderId="125" xfId="0" applyNumberFormat="1" applyFont="1" applyFill="1" applyBorder="1" applyAlignment="1">
      <alignment/>
    </xf>
    <xf numFmtId="185" fontId="0" fillId="5" borderId="227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185" fontId="0" fillId="2" borderId="197" xfId="0" applyNumberFormat="1" applyFont="1" applyFill="1" applyBorder="1" applyAlignment="1">
      <alignment/>
    </xf>
    <xf numFmtId="185" fontId="0" fillId="2" borderId="57" xfId="0" applyNumberFormat="1" applyFont="1" applyFill="1" applyBorder="1" applyAlignment="1">
      <alignment/>
    </xf>
    <xf numFmtId="185" fontId="0" fillId="0" borderId="228" xfId="0" applyNumberFormat="1" applyFont="1" applyFill="1" applyBorder="1" applyAlignment="1">
      <alignment/>
    </xf>
    <xf numFmtId="185" fontId="0" fillId="2" borderId="43" xfId="0" applyNumberFormat="1" applyFont="1" applyFill="1" applyBorder="1" applyAlignment="1">
      <alignment/>
    </xf>
    <xf numFmtId="185" fontId="0" fillId="2" borderId="98" xfId="0" applyNumberFormat="1" applyFont="1" applyFill="1" applyBorder="1" applyAlignment="1">
      <alignment/>
    </xf>
    <xf numFmtId="185" fontId="0" fillId="2" borderId="153" xfId="0" applyNumberFormat="1" applyFont="1" applyFill="1" applyBorder="1" applyAlignment="1">
      <alignment/>
    </xf>
    <xf numFmtId="185" fontId="0" fillId="0" borderId="29" xfId="0" applyNumberFormat="1" applyFont="1" applyFill="1" applyBorder="1" applyAlignment="1">
      <alignment vertical="top"/>
    </xf>
    <xf numFmtId="185" fontId="0" fillId="0" borderId="23" xfId="0" applyNumberFormat="1" applyFont="1" applyFill="1" applyBorder="1" applyAlignment="1">
      <alignment/>
    </xf>
    <xf numFmtId="185" fontId="0" fillId="0" borderId="22" xfId="0" applyNumberFormat="1" applyFont="1" applyFill="1" applyBorder="1" applyAlignment="1">
      <alignment/>
    </xf>
    <xf numFmtId="185" fontId="0" fillId="0" borderId="24" xfId="0" applyNumberFormat="1" applyFont="1" applyFill="1" applyBorder="1" applyAlignment="1">
      <alignment/>
    </xf>
    <xf numFmtId="185" fontId="0" fillId="0" borderId="23" xfId="0" applyNumberFormat="1" applyFont="1" applyFill="1" applyBorder="1" applyAlignment="1">
      <alignment vertical="top"/>
    </xf>
    <xf numFmtId="185" fontId="0" fillId="0" borderId="22" xfId="0" applyNumberFormat="1" applyFont="1" applyFill="1" applyBorder="1" applyAlignment="1">
      <alignment vertical="top"/>
    </xf>
    <xf numFmtId="185" fontId="0" fillId="0" borderId="24" xfId="0" applyNumberFormat="1" applyFont="1" applyFill="1" applyBorder="1" applyAlignment="1">
      <alignment vertical="top"/>
    </xf>
    <xf numFmtId="185" fontId="0" fillId="0" borderId="41" xfId="0" applyNumberFormat="1" applyFont="1" applyFill="1" applyBorder="1" applyAlignment="1">
      <alignment/>
    </xf>
    <xf numFmtId="185" fontId="0" fillId="0" borderId="178" xfId="0" applyNumberFormat="1" applyFont="1" applyFill="1" applyBorder="1" applyAlignment="1">
      <alignment/>
    </xf>
    <xf numFmtId="185" fontId="0" fillId="0" borderId="172" xfId="0" applyNumberFormat="1" applyFont="1" applyFill="1" applyBorder="1" applyAlignment="1">
      <alignment/>
    </xf>
    <xf numFmtId="185" fontId="0" fillId="0" borderId="179" xfId="0" applyNumberFormat="1" applyFont="1" applyFill="1" applyBorder="1" applyAlignment="1">
      <alignment/>
    </xf>
    <xf numFmtId="180" fontId="0" fillId="2" borderId="6" xfId="0" applyNumberFormat="1" applyFont="1" applyFill="1" applyBorder="1" applyAlignment="1">
      <alignment horizontal="center" vertical="top"/>
    </xf>
    <xf numFmtId="185" fontId="0" fillId="2" borderId="17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180" fontId="0" fillId="2" borderId="6" xfId="0" applyNumberFormat="1" applyFont="1" applyFill="1" applyBorder="1" applyAlignment="1">
      <alignment horizontal="center" vertical="top"/>
    </xf>
    <xf numFmtId="185" fontId="0" fillId="2" borderId="96" xfId="0" applyNumberFormat="1" applyFont="1" applyFill="1" applyBorder="1" applyAlignment="1">
      <alignment/>
    </xf>
    <xf numFmtId="185" fontId="9" fillId="3" borderId="122" xfId="0" applyNumberFormat="1" applyFont="1" applyFill="1" applyBorder="1" applyAlignment="1">
      <alignment horizontal="justify"/>
    </xf>
    <xf numFmtId="185" fontId="0" fillId="3" borderId="122" xfId="0" applyNumberFormat="1" applyFont="1" applyFill="1" applyBorder="1" applyAlignment="1">
      <alignment/>
    </xf>
    <xf numFmtId="185" fontId="0" fillId="2" borderId="122" xfId="0" applyNumberFormat="1" applyFont="1" applyFill="1" applyBorder="1" applyAlignment="1">
      <alignment/>
    </xf>
    <xf numFmtId="0" fontId="0" fillId="2" borderId="122" xfId="0" applyFont="1" applyFill="1" applyBorder="1" applyAlignment="1">
      <alignment/>
    </xf>
    <xf numFmtId="185" fontId="0" fillId="2" borderId="215" xfId="0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105" xfId="0" applyFont="1" applyFill="1" applyBorder="1" applyAlignment="1">
      <alignment vertical="top"/>
    </xf>
    <xf numFmtId="0" fontId="0" fillId="2" borderId="0" xfId="0" applyFont="1" applyFill="1" applyBorder="1" applyAlignment="1">
      <alignment/>
    </xf>
    <xf numFmtId="185" fontId="0" fillId="2" borderId="29" xfId="0" applyNumberFormat="1" applyFont="1" applyFill="1" applyBorder="1" applyAlignment="1">
      <alignment/>
    </xf>
    <xf numFmtId="0" fontId="0" fillId="2" borderId="4" xfId="0" applyFont="1" applyFill="1" applyBorder="1" applyAlignment="1">
      <alignment vertical="top" wrapText="1"/>
    </xf>
    <xf numFmtId="185" fontId="0" fillId="0" borderId="29" xfId="0" applyNumberFormat="1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185" fontId="0" fillId="0" borderId="29" xfId="0" applyNumberFormat="1" applyFont="1" applyFill="1" applyBorder="1" applyAlignment="1">
      <alignment/>
    </xf>
    <xf numFmtId="0" fontId="0" fillId="2" borderId="197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203" xfId="0" applyFont="1" applyFill="1" applyBorder="1" applyAlignment="1">
      <alignment/>
    </xf>
    <xf numFmtId="0" fontId="0" fillId="2" borderId="0" xfId="0" applyFont="1" applyFill="1" applyBorder="1" applyAlignment="1">
      <alignment vertical="top"/>
    </xf>
    <xf numFmtId="180" fontId="0" fillId="2" borderId="7" xfId="0" applyNumberFormat="1" applyFont="1" applyFill="1" applyBorder="1" applyAlignment="1">
      <alignment horizontal="center" vertical="top"/>
    </xf>
    <xf numFmtId="0" fontId="0" fillId="2" borderId="3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4" fillId="0" borderId="112" xfId="0" applyFont="1" applyFill="1" applyBorder="1" applyAlignment="1">
      <alignment vertical="top"/>
    </xf>
    <xf numFmtId="185" fontId="0" fillId="0" borderId="96" xfId="0" applyNumberFormat="1" applyFont="1" applyFill="1" applyBorder="1" applyAlignment="1">
      <alignment/>
    </xf>
    <xf numFmtId="185" fontId="0" fillId="0" borderId="214" xfId="0" applyNumberFormat="1" applyFont="1" applyFill="1" applyBorder="1" applyAlignment="1">
      <alignment/>
    </xf>
    <xf numFmtId="185" fontId="9" fillId="0" borderId="122" xfId="0" applyNumberFormat="1" applyFont="1" applyFill="1" applyBorder="1" applyAlignment="1">
      <alignment horizontal="justify"/>
    </xf>
    <xf numFmtId="185" fontId="0" fillId="0" borderId="122" xfId="0" applyNumberFormat="1" applyFont="1" applyFill="1" applyBorder="1" applyAlignment="1">
      <alignment/>
    </xf>
    <xf numFmtId="185" fontId="0" fillId="4" borderId="29" xfId="0" applyNumberFormat="1" applyFont="1" applyFill="1" applyBorder="1" applyAlignment="1">
      <alignment/>
    </xf>
    <xf numFmtId="185" fontId="0" fillId="4" borderId="197" xfId="0" applyNumberFormat="1" applyFont="1" applyFill="1" applyBorder="1" applyAlignment="1">
      <alignment/>
    </xf>
    <xf numFmtId="185" fontId="0" fillId="4" borderId="22" xfId="0" applyNumberFormat="1" applyFont="1" applyFill="1" applyBorder="1" applyAlignment="1">
      <alignment/>
    </xf>
    <xf numFmtId="185" fontId="0" fillId="4" borderId="16" xfId="0" applyNumberFormat="1" applyFont="1" applyFill="1" applyBorder="1" applyAlignment="1">
      <alignment/>
    </xf>
    <xf numFmtId="185" fontId="0" fillId="0" borderId="228" xfId="0" applyNumberFormat="1" applyFont="1" applyFill="1" applyBorder="1" applyAlignment="1">
      <alignment/>
    </xf>
    <xf numFmtId="185" fontId="0" fillId="2" borderId="153" xfId="0" applyNumberFormat="1" applyFont="1" applyFill="1" applyBorder="1" applyAlignment="1">
      <alignment/>
    </xf>
    <xf numFmtId="185" fontId="0" fillId="0" borderId="29" xfId="0" applyNumberFormat="1" applyFont="1" applyFill="1" applyBorder="1" applyAlignment="1">
      <alignment vertical="top"/>
    </xf>
    <xf numFmtId="185" fontId="0" fillId="0" borderId="23" xfId="0" applyNumberFormat="1" applyFont="1" applyFill="1" applyBorder="1" applyAlignment="1">
      <alignment/>
    </xf>
    <xf numFmtId="185" fontId="0" fillId="0" borderId="22" xfId="0" applyNumberFormat="1" applyFont="1" applyFill="1" applyBorder="1" applyAlignment="1">
      <alignment/>
    </xf>
    <xf numFmtId="185" fontId="0" fillId="0" borderId="24" xfId="0" applyNumberFormat="1" applyFont="1" applyFill="1" applyBorder="1" applyAlignment="1">
      <alignment/>
    </xf>
    <xf numFmtId="0" fontId="0" fillId="2" borderId="4" xfId="0" applyFont="1" applyFill="1" applyBorder="1" applyAlignment="1">
      <alignment vertical="top"/>
    </xf>
    <xf numFmtId="185" fontId="0" fillId="0" borderId="23" xfId="0" applyNumberFormat="1" applyFont="1" applyFill="1" applyBorder="1" applyAlignment="1">
      <alignment vertical="top"/>
    </xf>
    <xf numFmtId="185" fontId="0" fillId="0" borderId="22" xfId="0" applyNumberFormat="1" applyFont="1" applyFill="1" applyBorder="1" applyAlignment="1">
      <alignment vertical="top"/>
    </xf>
    <xf numFmtId="185" fontId="0" fillId="0" borderId="24" xfId="0" applyNumberFormat="1" applyFont="1" applyFill="1" applyBorder="1" applyAlignment="1">
      <alignment vertical="top"/>
    </xf>
    <xf numFmtId="180" fontId="0" fillId="2" borderId="10" xfId="0" applyNumberFormat="1" applyFont="1" applyFill="1" applyBorder="1" applyAlignment="1">
      <alignment horizontal="center" vertical="top"/>
    </xf>
    <xf numFmtId="0" fontId="0" fillId="2" borderId="229" xfId="0" applyFont="1" applyFill="1" applyBorder="1" applyAlignment="1">
      <alignment/>
    </xf>
    <xf numFmtId="0" fontId="0" fillId="2" borderId="230" xfId="0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178" xfId="0" applyNumberFormat="1" applyFont="1" applyFill="1" applyBorder="1" applyAlignment="1">
      <alignment/>
    </xf>
    <xf numFmtId="185" fontId="0" fillId="0" borderId="172" xfId="0" applyNumberFormat="1" applyFont="1" applyFill="1" applyBorder="1" applyAlignment="1">
      <alignment/>
    </xf>
    <xf numFmtId="185" fontId="0" fillId="0" borderId="179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32" xfId="0" applyFont="1" applyFill="1" applyBorder="1" applyAlignment="1">
      <alignment vertical="top" wrapText="1"/>
    </xf>
    <xf numFmtId="0" fontId="0" fillId="2" borderId="159" xfId="0" applyFont="1" applyFill="1" applyBorder="1" applyAlignment="1">
      <alignment vertical="top" wrapText="1"/>
    </xf>
    <xf numFmtId="0" fontId="0" fillId="2" borderId="10" xfId="0" applyFont="1" applyFill="1" applyBorder="1" applyAlignment="1">
      <alignment/>
    </xf>
    <xf numFmtId="0" fontId="0" fillId="2" borderId="204" xfId="0" applyFont="1" applyFill="1" applyBorder="1" applyAlignment="1">
      <alignment vertical="top" wrapText="1"/>
    </xf>
    <xf numFmtId="0" fontId="0" fillId="2" borderId="230" xfId="0" applyFont="1" applyFill="1" applyBorder="1" applyAlignment="1">
      <alignment vertical="top" wrapText="1"/>
    </xf>
    <xf numFmtId="0" fontId="0" fillId="0" borderId="88" xfId="0" applyFont="1" applyFill="1" applyBorder="1" applyAlignment="1">
      <alignment vertical="top" wrapText="1"/>
    </xf>
    <xf numFmtId="0" fontId="0" fillId="2" borderId="225" xfId="0" applyFont="1" applyFill="1" applyBorder="1" applyAlignment="1">
      <alignment vertical="top" wrapText="1"/>
    </xf>
    <xf numFmtId="0" fontId="0" fillId="2" borderId="225" xfId="0" applyFont="1" applyFill="1" applyBorder="1" applyAlignment="1">
      <alignment/>
    </xf>
    <xf numFmtId="0" fontId="0" fillId="2" borderId="230" xfId="0" applyFont="1" applyFill="1" applyBorder="1" applyAlignment="1">
      <alignment/>
    </xf>
    <xf numFmtId="185" fontId="0" fillId="2" borderId="3" xfId="0" applyNumberFormat="1" applyFont="1" applyFill="1" applyBorder="1" applyAlignment="1">
      <alignment/>
    </xf>
    <xf numFmtId="185" fontId="0" fillId="2" borderId="30" xfId="0" applyNumberFormat="1" applyFont="1" applyFill="1" applyBorder="1" applyAlignment="1">
      <alignment/>
    </xf>
    <xf numFmtId="185" fontId="0" fillId="2" borderId="1" xfId="0" applyNumberFormat="1" applyFont="1" applyFill="1" applyBorder="1" applyAlignment="1">
      <alignment/>
    </xf>
    <xf numFmtId="185" fontId="0" fillId="2" borderId="23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31" xfId="0" applyFont="1" applyFill="1" applyBorder="1" applyAlignment="1">
      <alignment/>
    </xf>
    <xf numFmtId="185" fontId="0" fillId="2" borderId="2" xfId="0" applyNumberFormat="1" applyFont="1" applyFill="1" applyBorder="1" applyAlignment="1">
      <alignment/>
    </xf>
    <xf numFmtId="185" fontId="0" fillId="0" borderId="15" xfId="0" applyNumberFormat="1" applyFont="1" applyFill="1" applyBorder="1" applyAlignment="1">
      <alignment/>
    </xf>
    <xf numFmtId="0" fontId="0" fillId="2" borderId="105" xfId="0" applyFont="1" applyFill="1" applyBorder="1" applyAlignment="1">
      <alignment vertical="top"/>
    </xf>
    <xf numFmtId="185" fontId="0" fillId="0" borderId="197" xfId="0" applyNumberFormat="1" applyFont="1" applyFill="1" applyBorder="1" applyAlignment="1">
      <alignment/>
    </xf>
    <xf numFmtId="0" fontId="0" fillId="2" borderId="232" xfId="0" applyFont="1" applyFill="1" applyBorder="1" applyAlignment="1">
      <alignment vertical="top"/>
    </xf>
    <xf numFmtId="0" fontId="4" fillId="2" borderId="159" xfId="0" applyFont="1" applyFill="1" applyBorder="1" applyAlignment="1">
      <alignment/>
    </xf>
    <xf numFmtId="0" fontId="4" fillId="0" borderId="37" xfId="0" applyFont="1" applyFill="1" applyBorder="1" applyAlignment="1">
      <alignment vertical="top"/>
    </xf>
    <xf numFmtId="180" fontId="0" fillId="2" borderId="7" xfId="0" applyNumberFormat="1" applyFont="1" applyFill="1" applyBorder="1" applyAlignment="1">
      <alignment horizontal="center" vertical="top"/>
    </xf>
    <xf numFmtId="0" fontId="0" fillId="2" borderId="29" xfId="0" applyFont="1" applyFill="1" applyBorder="1" applyAlignment="1">
      <alignment/>
    </xf>
    <xf numFmtId="0" fontId="0" fillId="2" borderId="164" xfId="0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185" fontId="0" fillId="2" borderId="76" xfId="0" applyNumberFormat="1" applyFont="1" applyFill="1" applyBorder="1" applyAlignment="1">
      <alignment vertical="top"/>
    </xf>
    <xf numFmtId="185" fontId="0" fillId="4" borderId="23" xfId="0" applyNumberFormat="1" applyFont="1" applyFill="1" applyBorder="1" applyAlignment="1">
      <alignment/>
    </xf>
    <xf numFmtId="185" fontId="0" fillId="4" borderId="22" xfId="0" applyNumberFormat="1" applyFont="1" applyFill="1" applyBorder="1" applyAlignment="1">
      <alignment/>
    </xf>
    <xf numFmtId="185" fontId="0" fillId="4" borderId="16" xfId="0" applyNumberFormat="1" applyFont="1" applyFill="1" applyBorder="1" applyAlignment="1">
      <alignment/>
    </xf>
    <xf numFmtId="185" fontId="0" fillId="4" borderId="15" xfId="0" applyNumberFormat="1" applyFont="1" applyFill="1" applyBorder="1" applyAlignment="1">
      <alignment/>
    </xf>
    <xf numFmtId="185" fontId="0" fillId="6" borderId="203" xfId="0" applyNumberFormat="1" applyFont="1" applyFill="1" applyBorder="1" applyAlignment="1">
      <alignment/>
    </xf>
    <xf numFmtId="0" fontId="4" fillId="0" borderId="197" xfId="0" applyFont="1" applyFill="1" applyBorder="1" applyAlignment="1">
      <alignment vertical="top"/>
    </xf>
    <xf numFmtId="185" fontId="0" fillId="0" borderId="233" xfId="0" applyNumberFormat="1" applyFont="1" applyFill="1" applyBorder="1" applyAlignment="1">
      <alignment/>
    </xf>
    <xf numFmtId="0" fontId="0" fillId="2" borderId="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/>
    </xf>
    <xf numFmtId="0" fontId="4" fillId="2" borderId="201" xfId="0" applyFont="1" applyFill="1" applyBorder="1" applyAlignment="1">
      <alignment/>
    </xf>
    <xf numFmtId="0" fontId="0" fillId="2" borderId="171" xfId="0" applyFont="1" applyFill="1" applyBorder="1" applyAlignment="1">
      <alignment/>
    </xf>
    <xf numFmtId="0" fontId="0" fillId="2" borderId="93" xfId="0" applyFont="1" applyFill="1" applyBorder="1" applyAlignment="1">
      <alignment vertical="top"/>
    </xf>
    <xf numFmtId="185" fontId="0" fillId="0" borderId="79" xfId="0" applyNumberFormat="1" applyFont="1" applyFill="1" applyBorder="1" applyAlignment="1">
      <alignment/>
    </xf>
    <xf numFmtId="2" fontId="0" fillId="5" borderId="76" xfId="0" applyNumberFormat="1" applyFont="1" applyFill="1" applyBorder="1" applyAlignment="1">
      <alignment/>
    </xf>
    <xf numFmtId="9" fontId="0" fillId="2" borderId="17" xfId="0" applyNumberFormat="1" applyFont="1" applyFill="1" applyBorder="1" applyAlignment="1">
      <alignment/>
    </xf>
    <xf numFmtId="9" fontId="0" fillId="0" borderId="21" xfId="0" applyNumberFormat="1" applyFont="1" applyFill="1" applyBorder="1" applyAlignment="1">
      <alignment/>
    </xf>
    <xf numFmtId="0" fontId="12" fillId="2" borderId="29" xfId="0" applyFont="1" applyFill="1" applyBorder="1" applyAlignment="1">
      <alignment vertical="top"/>
    </xf>
    <xf numFmtId="191" fontId="11" fillId="5" borderId="23" xfId="0" applyNumberFormat="1" applyFont="1" applyFill="1" applyBorder="1" applyAlignment="1">
      <alignment/>
    </xf>
    <xf numFmtId="226" fontId="0" fillId="5" borderId="29" xfId="0" applyNumberFormat="1" applyFont="1" applyFill="1" applyBorder="1" applyAlignment="1">
      <alignment/>
    </xf>
    <xf numFmtId="226" fontId="0" fillId="5" borderId="76" xfId="0" applyNumberFormat="1" applyFont="1" applyFill="1" applyBorder="1" applyAlignment="1">
      <alignment/>
    </xf>
    <xf numFmtId="227" fontId="0" fillId="5" borderId="29" xfId="0" applyNumberFormat="1" applyFont="1" applyFill="1" applyBorder="1" applyAlignment="1">
      <alignment/>
    </xf>
    <xf numFmtId="226" fontId="0" fillId="0" borderId="8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94" xfId="0" applyFont="1" applyBorder="1" applyAlignment="1">
      <alignment/>
    </xf>
    <xf numFmtId="180" fontId="0" fillId="2" borderId="92" xfId="0" applyNumberFormat="1" applyFont="1" applyFill="1" applyBorder="1" applyAlignment="1">
      <alignment horizontal="center" vertical="top"/>
    </xf>
    <xf numFmtId="0" fontId="0" fillId="2" borderId="0" xfId="0" applyFont="1" applyFill="1" applyBorder="1" applyAlignment="1">
      <alignment/>
    </xf>
    <xf numFmtId="9" fontId="0" fillId="2" borderId="0" xfId="0" applyNumberFormat="1" applyFont="1" applyFill="1" applyBorder="1" applyAlignment="1">
      <alignment horizontal="left" indent="1"/>
    </xf>
    <xf numFmtId="9" fontId="0" fillId="2" borderId="0" xfId="0" applyNumberFormat="1" applyFont="1" applyFill="1" applyBorder="1" applyAlignment="1">
      <alignment/>
    </xf>
    <xf numFmtId="180" fontId="0" fillId="2" borderId="103" xfId="0" applyNumberFormat="1" applyFont="1" applyFill="1" applyBorder="1" applyAlignment="1">
      <alignment horizontal="center" vertical="top"/>
    </xf>
    <xf numFmtId="0" fontId="0" fillId="2" borderId="101" xfId="0" applyFont="1" applyFill="1" applyBorder="1" applyAlignment="1">
      <alignment/>
    </xf>
    <xf numFmtId="9" fontId="0" fillId="2" borderId="101" xfId="0" applyNumberFormat="1" applyFont="1" applyFill="1" applyBorder="1" applyAlignment="1">
      <alignment horizontal="left" indent="1"/>
    </xf>
    <xf numFmtId="0" fontId="0" fillId="0" borderId="28" xfId="0" applyFont="1" applyBorder="1" applyAlignment="1">
      <alignment/>
    </xf>
    <xf numFmtId="185" fontId="0" fillId="2" borderId="186" xfId="0" applyNumberFormat="1" applyFont="1" applyFill="1" applyBorder="1" applyAlignment="1">
      <alignment/>
    </xf>
    <xf numFmtId="185" fontId="0" fillId="2" borderId="187" xfId="0" applyNumberFormat="1" applyFont="1" applyFill="1" applyBorder="1" applyAlignment="1">
      <alignment/>
    </xf>
    <xf numFmtId="185" fontId="0" fillId="2" borderId="220" xfId="0" applyNumberFormat="1" applyFont="1" applyFill="1" applyBorder="1" applyAlignment="1">
      <alignment/>
    </xf>
    <xf numFmtId="212" fontId="0" fillId="0" borderId="92" xfId="0" applyNumberFormat="1" applyFont="1" applyFill="1" applyBorder="1" applyAlignment="1">
      <alignment/>
    </xf>
    <xf numFmtId="212" fontId="0" fillId="0" borderId="22" xfId="0" applyNumberFormat="1" applyFont="1" applyFill="1" applyBorder="1" applyAlignment="1">
      <alignment/>
    </xf>
    <xf numFmtId="212" fontId="0" fillId="0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0" fillId="2" borderId="188" xfId="0" applyNumberFormat="1" applyFont="1" applyFill="1" applyBorder="1" applyAlignment="1">
      <alignment/>
    </xf>
    <xf numFmtId="185" fontId="0" fillId="2" borderId="189" xfId="0" applyNumberFormat="1" applyFont="1" applyFill="1" applyBorder="1" applyAlignment="1">
      <alignment/>
    </xf>
    <xf numFmtId="185" fontId="0" fillId="2" borderId="221" xfId="0" applyNumberFormat="1" applyFont="1" applyFill="1" applyBorder="1" applyAlignment="1">
      <alignment/>
    </xf>
    <xf numFmtId="9" fontId="0" fillId="2" borderId="28" xfId="0" applyNumberFormat="1" applyFont="1" applyFill="1" applyBorder="1" applyAlignment="1">
      <alignment/>
    </xf>
    <xf numFmtId="0" fontId="0" fillId="2" borderId="102" xfId="0" applyFont="1" applyFill="1" applyBorder="1" applyAlignment="1">
      <alignment/>
    </xf>
    <xf numFmtId="0" fontId="0" fillId="2" borderId="125" xfId="0" applyFont="1" applyFill="1" applyBorder="1" applyAlignment="1">
      <alignment/>
    </xf>
    <xf numFmtId="0" fontId="0" fillId="0" borderId="125" xfId="0" applyFont="1" applyBorder="1" applyAlignment="1">
      <alignment/>
    </xf>
    <xf numFmtId="0" fontId="0" fillId="0" borderId="152" xfId="0" applyFont="1" applyBorder="1" applyAlignment="1">
      <alignment/>
    </xf>
    <xf numFmtId="0" fontId="0" fillId="0" borderId="123" xfId="0" applyFont="1" applyBorder="1" applyAlignment="1">
      <alignment/>
    </xf>
    <xf numFmtId="0" fontId="0" fillId="0" borderId="154" xfId="0" applyFont="1" applyBorder="1" applyAlignment="1">
      <alignment/>
    </xf>
    <xf numFmtId="0" fontId="0" fillId="0" borderId="104" xfId="0" applyFont="1" applyBorder="1" applyAlignment="1">
      <alignment/>
    </xf>
    <xf numFmtId="0" fontId="0" fillId="0" borderId="0" xfId="0" applyFont="1" applyFill="1" applyAlignment="1">
      <alignment horizontal="left" vertical="top"/>
    </xf>
    <xf numFmtId="191" fontId="11" fillId="0" borderId="139" xfId="0" applyNumberFormat="1" applyFont="1" applyFill="1" applyBorder="1" applyAlignment="1">
      <alignment/>
    </xf>
    <xf numFmtId="191" fontId="11" fillId="0" borderId="129" xfId="0" applyNumberFormat="1" applyFont="1" applyFill="1" applyBorder="1" applyAlignment="1">
      <alignment/>
    </xf>
    <xf numFmtId="191" fontId="11" fillId="0" borderId="43" xfId="0" applyNumberFormat="1" applyFont="1" applyFill="1" applyBorder="1" applyAlignment="1">
      <alignment/>
    </xf>
    <xf numFmtId="191" fontId="11" fillId="0" borderId="98" xfId="0" applyNumberFormat="1" applyFont="1" applyFill="1" applyBorder="1" applyAlignment="1">
      <alignment/>
    </xf>
    <xf numFmtId="191" fontId="11" fillId="0" borderId="80" xfId="0" applyNumberFormat="1" applyFont="1" applyFill="1" applyBorder="1" applyAlignment="1">
      <alignment/>
    </xf>
    <xf numFmtId="191" fontId="11" fillId="0" borderId="81" xfId="0" applyNumberFormat="1" applyFont="1" applyFill="1" applyBorder="1" applyAlignment="1">
      <alignment/>
    </xf>
    <xf numFmtId="0" fontId="0" fillId="0" borderId="55" xfId="0" applyFont="1" applyFill="1" applyBorder="1" applyAlignment="1">
      <alignment vertical="top" wrapText="1"/>
    </xf>
    <xf numFmtId="0" fontId="0" fillId="0" borderId="56" xfId="0" applyFont="1" applyFill="1" applyBorder="1" applyAlignment="1">
      <alignment vertical="top" wrapText="1"/>
    </xf>
    <xf numFmtId="0" fontId="0" fillId="3" borderId="57" xfId="0" applyFont="1" applyFill="1" applyBorder="1" applyAlignment="1">
      <alignment horizontal="center" vertical="top" wrapText="1"/>
    </xf>
    <xf numFmtId="0" fontId="0" fillId="2" borderId="22" xfId="0" applyFont="1" applyFill="1" applyBorder="1" applyAlignment="1">
      <alignment horizontal="left" vertical="top" wrapText="1"/>
    </xf>
    <xf numFmtId="0" fontId="12" fillId="2" borderId="25" xfId="0" applyFont="1" applyFill="1" applyBorder="1" applyAlignment="1">
      <alignment horizontal="center" vertical="top"/>
    </xf>
    <xf numFmtId="0" fontId="12" fillId="2" borderId="26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vertical="top" wrapText="1"/>
    </xf>
    <xf numFmtId="0" fontId="0" fillId="0" borderId="234" xfId="0" applyBorder="1" applyAlignment="1">
      <alignment vertical="top" wrapText="1"/>
    </xf>
    <xf numFmtId="0" fontId="12" fillId="2" borderId="42" xfId="0" applyFont="1" applyFill="1" applyBorder="1" applyAlignment="1">
      <alignment horizontal="center" vertical="top"/>
    </xf>
    <xf numFmtId="0" fontId="0" fillId="2" borderId="112" xfId="0" applyNumberFormat="1" applyFill="1" applyBorder="1" applyAlignment="1">
      <alignment horizontal="center" vertical="top" wrapText="1"/>
    </xf>
    <xf numFmtId="0" fontId="0" fillId="0" borderId="117" xfId="0" applyNumberFormat="1" applyBorder="1" applyAlignment="1">
      <alignment horizontal="center" vertical="top" wrapText="1"/>
    </xf>
    <xf numFmtId="0" fontId="0" fillId="0" borderId="115" xfId="0" applyNumberFormat="1" applyBorder="1" applyAlignment="1">
      <alignment horizontal="center" vertical="top" wrapText="1"/>
    </xf>
    <xf numFmtId="0" fontId="0" fillId="0" borderId="103" xfId="0" applyNumberFormat="1" applyBorder="1" applyAlignment="1">
      <alignment horizontal="center" vertical="top" wrapText="1"/>
    </xf>
    <xf numFmtId="0" fontId="18" fillId="2" borderId="0" xfId="0" applyFont="1" applyFill="1" applyAlignment="1">
      <alignment horizontal="left"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top" wrapText="1"/>
    </xf>
    <xf numFmtId="0" fontId="12" fillId="2" borderId="26" xfId="0" applyFont="1" applyFill="1" applyBorder="1" applyAlignment="1">
      <alignment horizontal="center" vertical="top" wrapText="1"/>
    </xf>
    <xf numFmtId="0" fontId="4" fillId="2" borderId="159" xfId="0" applyFont="1" applyFill="1" applyBorder="1" applyAlignment="1">
      <alignment horizontal="left" wrapText="1"/>
    </xf>
    <xf numFmtId="0" fontId="0" fillId="0" borderId="163" xfId="0" applyFont="1" applyBorder="1" applyAlignment="1">
      <alignment horizontal="left" wrapText="1"/>
    </xf>
    <xf numFmtId="0" fontId="0" fillId="2" borderId="235" xfId="0" applyFont="1" applyFill="1" applyBorder="1" applyAlignment="1">
      <alignment vertical="top" wrapText="1"/>
    </xf>
    <xf numFmtId="0" fontId="0" fillId="2" borderId="236" xfId="0" applyFont="1" applyFill="1" applyBorder="1" applyAlignment="1">
      <alignment vertical="top" wrapText="1"/>
    </xf>
    <xf numFmtId="0" fontId="14" fillId="2" borderId="237" xfId="0" applyFont="1" applyFill="1" applyBorder="1" applyAlignment="1">
      <alignment horizontal="center" vertical="center" wrapText="1"/>
    </xf>
    <xf numFmtId="0" fontId="14" fillId="2" borderId="238" xfId="0" applyFont="1" applyFill="1" applyBorder="1" applyAlignment="1">
      <alignment horizontal="center" vertical="center" wrapText="1"/>
    </xf>
    <xf numFmtId="0" fontId="14" fillId="2" borderId="239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49" fontId="0" fillId="2" borderId="109" xfId="0" applyNumberFormat="1" applyFont="1" applyFill="1" applyBorder="1" applyAlignment="1">
      <alignment vertical="top" wrapText="1"/>
    </xf>
    <xf numFmtId="49" fontId="0" fillId="2" borderId="15" xfId="0" applyNumberFormat="1" applyFont="1" applyFill="1" applyBorder="1" applyAlignment="1">
      <alignment vertical="top" wrapText="1"/>
    </xf>
    <xf numFmtId="0" fontId="0" fillId="2" borderId="240" xfId="0" applyFont="1" applyFill="1" applyBorder="1" applyAlignment="1">
      <alignment vertical="top" wrapText="1"/>
    </xf>
    <xf numFmtId="0" fontId="0" fillId="2" borderId="14" xfId="0" applyFont="1" applyFill="1" applyBorder="1" applyAlignment="1">
      <alignment vertical="top" wrapText="1"/>
    </xf>
    <xf numFmtId="0" fontId="0" fillId="2" borderId="241" xfId="0" applyFont="1" applyFill="1" applyBorder="1" applyAlignment="1">
      <alignment vertical="top" wrapText="1"/>
    </xf>
    <xf numFmtId="0" fontId="0" fillId="2" borderId="109" xfId="0" applyFont="1" applyFill="1" applyBorder="1" applyAlignment="1">
      <alignment vertical="top" wrapText="1"/>
    </xf>
    <xf numFmtId="0" fontId="0" fillId="2" borderId="15" xfId="0" applyFont="1" applyFill="1" applyBorder="1" applyAlignment="1">
      <alignment vertical="top" wrapText="1"/>
    </xf>
    <xf numFmtId="0" fontId="0" fillId="3" borderId="236" xfId="0" applyFont="1" applyFill="1" applyBorder="1" applyAlignment="1">
      <alignment vertical="top" wrapText="1"/>
    </xf>
    <xf numFmtId="0" fontId="0" fillId="0" borderId="236" xfId="0" applyFont="1" applyBorder="1" applyAlignment="1">
      <alignment vertical="top" wrapText="1"/>
    </xf>
    <xf numFmtId="0" fontId="14" fillId="0" borderId="242" xfId="0" applyFont="1" applyBorder="1" applyAlignment="1">
      <alignment horizontal="center" wrapText="1"/>
    </xf>
    <xf numFmtId="0" fontId="14" fillId="0" borderId="238" xfId="0" applyFont="1" applyBorder="1" applyAlignment="1">
      <alignment horizontal="center" wrapText="1"/>
    </xf>
    <xf numFmtId="0" fontId="14" fillId="0" borderId="239" xfId="0" applyFont="1" applyBorder="1" applyAlignment="1">
      <alignment horizontal="center" wrapText="1"/>
    </xf>
    <xf numFmtId="0" fontId="0" fillId="2" borderId="243" xfId="0" applyFont="1" applyFill="1" applyBorder="1" applyAlignment="1">
      <alignment horizontal="left" vertical="top" wrapText="1"/>
    </xf>
    <xf numFmtId="0" fontId="0" fillId="2" borderId="37" xfId="0" applyFont="1" applyFill="1" applyBorder="1" applyAlignment="1">
      <alignment vertical="top" wrapText="1"/>
    </xf>
    <xf numFmtId="0" fontId="0" fillId="0" borderId="4" xfId="0" applyFont="1" applyBorder="1" applyAlignment="1">
      <alignment wrapText="1"/>
    </xf>
    <xf numFmtId="0" fontId="0" fillId="3" borderId="37" xfId="0" applyFont="1" applyFill="1" applyBorder="1" applyAlignment="1">
      <alignment horizontal="left" vertical="top" wrapText="1"/>
    </xf>
    <xf numFmtId="0" fontId="0" fillId="3" borderId="37" xfId="0" applyFont="1" applyFill="1" applyBorder="1" applyAlignment="1">
      <alignment wrapText="1"/>
    </xf>
    <xf numFmtId="0" fontId="12" fillId="2" borderId="42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4" fillId="2" borderId="194" xfId="0" applyFont="1" applyFill="1" applyBorder="1" applyAlignment="1">
      <alignment vertical="top" wrapText="1"/>
    </xf>
    <xf numFmtId="0" fontId="14" fillId="2" borderId="147" xfId="0" applyFont="1" applyFill="1" applyBorder="1" applyAlignment="1">
      <alignment vertical="top" wrapText="1"/>
    </xf>
    <xf numFmtId="0" fontId="0" fillId="2" borderId="101" xfId="0" applyFont="1" applyFill="1" applyBorder="1" applyAlignment="1">
      <alignment horizontal="left" wrapText="1"/>
    </xf>
    <xf numFmtId="0" fontId="0" fillId="2" borderId="104" xfId="0" applyFont="1" applyFill="1" applyBorder="1" applyAlignment="1">
      <alignment horizontal="left" wrapText="1"/>
    </xf>
    <xf numFmtId="0" fontId="0" fillId="2" borderId="112" xfId="0" applyFont="1" applyFill="1" applyBorder="1" applyAlignment="1">
      <alignment horizontal="left" wrapText="1"/>
    </xf>
    <xf numFmtId="0" fontId="0" fillId="2" borderId="4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justify" wrapText="1"/>
    </xf>
    <xf numFmtId="0" fontId="0" fillId="0" borderId="28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 applyAlignment="1">
      <alignment/>
    </xf>
    <xf numFmtId="0" fontId="4" fillId="3" borderId="0" xfId="0" applyFont="1" applyFill="1" applyBorder="1" applyAlignment="1" quotePrefix="1">
      <alignment/>
    </xf>
    <xf numFmtId="0" fontId="4" fillId="3" borderId="0" xfId="0" applyFont="1" applyFill="1" applyBorder="1" applyAlignment="1">
      <alignment/>
    </xf>
    <xf numFmtId="0" fontId="0" fillId="3" borderId="42" xfId="0" applyFont="1" applyFill="1" applyBorder="1" applyAlignment="1">
      <alignment horizontal="center" vertical="top" wrapText="1"/>
    </xf>
    <xf numFmtId="0" fontId="0" fillId="3" borderId="25" xfId="0" applyFont="1" applyFill="1" applyBorder="1" applyAlignment="1">
      <alignment horizontal="center" vertical="top" wrapText="1"/>
    </xf>
    <xf numFmtId="0" fontId="0" fillId="3" borderId="26" xfId="0" applyFont="1" applyFill="1" applyBorder="1" applyAlignment="1">
      <alignment horizontal="center" vertical="top" wrapText="1"/>
    </xf>
    <xf numFmtId="0" fontId="4" fillId="0" borderId="27" xfId="0" applyNumberFormat="1" applyFont="1" applyFill="1" applyBorder="1" applyAlignment="1">
      <alignment horizontal="justify" wrapText="1"/>
    </xf>
    <xf numFmtId="0" fontId="4" fillId="0" borderId="27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horizontal="justify" wrapText="1"/>
    </xf>
    <xf numFmtId="0" fontId="4" fillId="3" borderId="0" xfId="0" applyFont="1" applyFill="1" applyBorder="1" applyAlignment="1">
      <alignment wrapText="1"/>
    </xf>
    <xf numFmtId="0" fontId="4" fillId="0" borderId="0" xfId="0" applyFont="1" applyFill="1" applyBorder="1" applyAlignment="1" quotePrefix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2" fillId="2" borderId="80" xfId="0" applyFont="1" applyFill="1" applyBorder="1" applyAlignment="1">
      <alignment horizontal="center" vertical="top"/>
    </xf>
    <xf numFmtId="0" fontId="12" fillId="2" borderId="81" xfId="0" applyFont="1" applyFill="1" applyBorder="1" applyAlignment="1">
      <alignment horizontal="center" vertical="top"/>
    </xf>
    <xf numFmtId="0" fontId="12" fillId="2" borderId="67" xfId="0" applyFont="1" applyFill="1" applyBorder="1" applyAlignment="1">
      <alignment horizontal="center" vertical="top"/>
    </xf>
    <xf numFmtId="0" fontId="14" fillId="0" borderId="80" xfId="0" applyFont="1" applyFill="1" applyBorder="1" applyAlignment="1">
      <alignment horizontal="center" vertical="top"/>
    </xf>
    <xf numFmtId="0" fontId="14" fillId="0" borderId="81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2" fillId="0" borderId="27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top"/>
    </xf>
    <xf numFmtId="0" fontId="14" fillId="2" borderId="149" xfId="0" applyFont="1" applyFill="1" applyBorder="1" applyAlignment="1">
      <alignment vertical="top" wrapText="1"/>
    </xf>
    <xf numFmtId="0" fontId="0" fillId="2" borderId="21" xfId="0" applyFont="1" applyFill="1" applyBorder="1" applyAlignment="1">
      <alignment horizontal="left" vertical="top" wrapText="1"/>
    </xf>
    <xf numFmtId="0" fontId="0" fillId="2" borderId="76" xfId="0" applyFont="1" applyFill="1" applyBorder="1" applyAlignment="1">
      <alignment horizontal="left" vertical="top" wrapText="1"/>
    </xf>
    <xf numFmtId="0" fontId="0" fillId="2" borderId="21" xfId="0" applyFont="1" applyFill="1" applyBorder="1" applyAlignment="1">
      <alignment vertical="top" wrapText="1"/>
    </xf>
    <xf numFmtId="0" fontId="0" fillId="0" borderId="76" xfId="0" applyFont="1" applyBorder="1" applyAlignment="1">
      <alignment vertical="top" wrapText="1"/>
    </xf>
    <xf numFmtId="0" fontId="0" fillId="2" borderId="172" xfId="0" applyFont="1" applyFill="1" applyBorder="1" applyAlignment="1">
      <alignment horizontal="left" vertical="top" wrapText="1"/>
    </xf>
    <xf numFmtId="0" fontId="0" fillId="2" borderId="28" xfId="0" applyFont="1" applyFill="1" applyBorder="1" applyAlignment="1">
      <alignment vertical="top" wrapText="1"/>
    </xf>
    <xf numFmtId="0" fontId="0" fillId="0" borderId="93" xfId="0" applyFont="1" applyBorder="1" applyAlignment="1">
      <alignment vertical="top" wrapText="1"/>
    </xf>
    <xf numFmtId="0" fontId="14" fillId="2" borderId="99" xfId="0" applyFont="1" applyFill="1" applyBorder="1" applyAlignment="1">
      <alignment vertical="top" wrapText="1"/>
    </xf>
    <xf numFmtId="0" fontId="14" fillId="2" borderId="80" xfId="0" applyFont="1" applyFill="1" applyBorder="1" applyAlignment="1">
      <alignment horizontal="center" vertical="top"/>
    </xf>
    <xf numFmtId="0" fontId="14" fillId="2" borderId="81" xfId="0" applyFont="1" applyFill="1" applyBorder="1" applyAlignment="1">
      <alignment horizontal="center" vertical="top"/>
    </xf>
    <xf numFmtId="0" fontId="14" fillId="2" borderId="67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justify"/>
    </xf>
    <xf numFmtId="0" fontId="4" fillId="3" borderId="27" xfId="0" applyNumberFormat="1" applyFont="1" applyFill="1" applyBorder="1" applyAlignment="1">
      <alignment horizontal="justify" wrapText="1"/>
    </xf>
    <xf numFmtId="0" fontId="4" fillId="3" borderId="27" xfId="0" applyNumberFormat="1" applyFont="1" applyFill="1" applyBorder="1" applyAlignment="1">
      <alignment wrapText="1"/>
    </xf>
    <xf numFmtId="0" fontId="0" fillId="2" borderId="101" xfId="0" applyFont="1" applyFill="1" applyBorder="1" applyAlignment="1">
      <alignment wrapText="1"/>
    </xf>
    <xf numFmtId="0" fontId="0" fillId="2" borderId="142" xfId="0" applyFont="1" applyFill="1" applyBorder="1" applyAlignment="1">
      <alignment horizontal="left" vertical="top" wrapText="1"/>
    </xf>
    <xf numFmtId="0" fontId="0" fillId="2" borderId="103" xfId="0" applyFont="1" applyFill="1" applyBorder="1" applyAlignment="1">
      <alignment horizontal="left" vertical="top" wrapText="1"/>
    </xf>
    <xf numFmtId="0" fontId="0" fillId="2" borderId="31" xfId="0" applyFont="1" applyFill="1" applyBorder="1" applyAlignment="1">
      <alignment horizontal="left" vertical="top" wrapText="1"/>
    </xf>
    <xf numFmtId="0" fontId="0" fillId="2" borderId="227" xfId="0" applyFont="1" applyFill="1" applyBorder="1" applyAlignment="1">
      <alignment horizontal="left" vertical="top" wrapText="1"/>
    </xf>
    <xf numFmtId="0" fontId="0" fillId="2" borderId="57" xfId="0" applyFont="1" applyFill="1" applyBorder="1" applyAlignment="1">
      <alignment horizontal="left" vertical="top" wrapText="1"/>
    </xf>
    <xf numFmtId="0" fontId="14" fillId="0" borderId="42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2" borderId="42" xfId="0" applyFont="1" applyFill="1" applyBorder="1" applyAlignment="1">
      <alignment horizontal="center" vertical="top" wrapText="1"/>
    </xf>
    <xf numFmtId="0" fontId="14" fillId="2" borderId="25" xfId="0" applyFont="1" applyFill="1" applyBorder="1" applyAlignment="1">
      <alignment horizontal="center" vertical="top" wrapText="1"/>
    </xf>
    <xf numFmtId="0" fontId="14" fillId="2" borderId="26" xfId="0" applyFont="1" applyFill="1" applyBorder="1" applyAlignment="1">
      <alignment horizontal="center" vertical="top" wrapText="1"/>
    </xf>
    <xf numFmtId="0" fontId="0" fillId="2" borderId="42" xfId="0" applyFont="1" applyFill="1" applyBorder="1" applyAlignment="1">
      <alignment horizontal="left" vertical="top" wrapText="1"/>
    </xf>
    <xf numFmtId="0" fontId="0" fillId="2" borderId="26" xfId="0" applyFont="1" applyFill="1" applyBorder="1" applyAlignment="1">
      <alignment horizontal="left" vertical="top" wrapText="1"/>
    </xf>
    <xf numFmtId="0" fontId="12" fillId="0" borderId="4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top" wrapText="1"/>
    </xf>
    <xf numFmtId="0" fontId="0" fillId="2" borderId="26" xfId="0" applyFont="1" applyFill="1" applyBorder="1" applyAlignment="1">
      <alignment horizontal="center" vertical="top" wrapText="1"/>
    </xf>
    <xf numFmtId="0" fontId="4" fillId="2" borderId="123" xfId="0" applyFont="1" applyFill="1" applyBorder="1" applyAlignment="1">
      <alignment horizontal="center" vertical="top" wrapText="1"/>
    </xf>
    <xf numFmtId="0" fontId="4" fillId="2" borderId="138" xfId="0" applyFont="1" applyFill="1" applyBorder="1" applyAlignment="1">
      <alignment horizontal="center" vertical="top" wrapText="1"/>
    </xf>
    <xf numFmtId="0" fontId="4" fillId="2" borderId="141" xfId="0" applyFont="1" applyFill="1" applyBorder="1" applyAlignment="1">
      <alignment horizontal="center" vertical="top" wrapText="1"/>
    </xf>
    <xf numFmtId="0" fontId="12" fillId="0" borderId="181" xfId="0" applyFont="1" applyBorder="1" applyAlignment="1">
      <alignment horizontal="center" vertical="top" wrapText="1"/>
    </xf>
    <xf numFmtId="0" fontId="12" fillId="0" borderId="147" xfId="0" applyFont="1" applyBorder="1" applyAlignment="1">
      <alignment horizontal="center" vertical="top" wrapText="1"/>
    </xf>
    <xf numFmtId="0" fontId="12" fillId="0" borderId="99" xfId="0" applyFont="1" applyBorder="1" applyAlignment="1">
      <alignment horizontal="center" vertical="top" wrapText="1"/>
    </xf>
    <xf numFmtId="0" fontId="12" fillId="0" borderId="194" xfId="0" applyFont="1" applyBorder="1" applyAlignment="1">
      <alignment horizontal="center" vertical="top" wrapText="1"/>
    </xf>
    <xf numFmtId="0" fontId="12" fillId="0" borderId="148" xfId="0" applyFont="1" applyBorder="1" applyAlignment="1">
      <alignment horizontal="center" vertical="top" wrapText="1"/>
    </xf>
    <xf numFmtId="0" fontId="4" fillId="2" borderId="140" xfId="0" applyFont="1" applyFill="1" applyBorder="1" applyAlignment="1">
      <alignment horizontal="center" vertical="top" wrapText="1"/>
    </xf>
    <xf numFmtId="0" fontId="0" fillId="2" borderId="140" xfId="0" applyFont="1" applyFill="1" applyBorder="1" applyAlignment="1">
      <alignment horizontal="left" wrapText="1"/>
    </xf>
    <xf numFmtId="0" fontId="0" fillId="2" borderId="94" xfId="0" applyFont="1" applyFill="1" applyBorder="1" applyAlignment="1">
      <alignment horizontal="left" wrapText="1"/>
    </xf>
    <xf numFmtId="0" fontId="0" fillId="2" borderId="75" xfId="0" applyFont="1" applyFill="1" applyBorder="1" applyAlignment="1">
      <alignment horizontal="left" wrapText="1"/>
    </xf>
    <xf numFmtId="0" fontId="0" fillId="2" borderId="83" xfId="0" applyFont="1" applyFill="1" applyBorder="1" applyAlignment="1">
      <alignment horizontal="left" wrapText="1"/>
    </xf>
    <xf numFmtId="0" fontId="0" fillId="2" borderId="44" xfId="0" applyFont="1" applyFill="1" applyBorder="1" applyAlignment="1">
      <alignment wrapText="1"/>
    </xf>
    <xf numFmtId="0" fontId="0" fillId="0" borderId="44" xfId="0" applyFont="1" applyBorder="1" applyAlignment="1">
      <alignment wrapText="1"/>
    </xf>
    <xf numFmtId="0" fontId="4" fillId="2" borderId="41" xfId="0" applyFont="1" applyFill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2" borderId="83" xfId="0" applyFont="1" applyFill="1" applyBorder="1" applyAlignment="1">
      <alignment horizontal="left" vertical="top" wrapText="1"/>
    </xf>
    <xf numFmtId="0" fontId="4" fillId="0" borderId="83" xfId="0" applyFont="1" applyBorder="1" applyAlignment="1">
      <alignment vertical="top" wrapText="1"/>
    </xf>
    <xf numFmtId="0" fontId="4" fillId="2" borderId="94" xfId="0" applyFont="1" applyFill="1" applyBorder="1" applyAlignment="1">
      <alignment vertical="top" wrapText="1"/>
    </xf>
    <xf numFmtId="0" fontId="4" fillId="0" borderId="94" xfId="0" applyFont="1" applyBorder="1" applyAlignment="1">
      <alignment vertical="top" wrapText="1"/>
    </xf>
    <xf numFmtId="0" fontId="4" fillId="2" borderId="94" xfId="0" applyFont="1" applyFill="1" applyBorder="1" applyAlignment="1">
      <alignment horizontal="left" vertical="top" wrapText="1"/>
    </xf>
    <xf numFmtId="0" fontId="12" fillId="2" borderId="194" xfId="0" applyFont="1" applyFill="1" applyBorder="1" applyAlignment="1">
      <alignment horizontal="center" vertical="top"/>
    </xf>
    <xf numFmtId="0" fontId="12" fillId="2" borderId="99" xfId="0" applyFont="1" applyFill="1" applyBorder="1" applyAlignment="1">
      <alignment horizontal="center" vertical="top"/>
    </xf>
    <xf numFmtId="0" fontId="12" fillId="2" borderId="147" xfId="0" applyFont="1" applyFill="1" applyBorder="1" applyAlignment="1">
      <alignment horizontal="center" vertical="top"/>
    </xf>
    <xf numFmtId="0" fontId="14" fillId="2" borderId="21" xfId="0" applyFont="1" applyFill="1" applyBorder="1" applyAlignment="1">
      <alignment horizontal="center" vertical="top" wrapText="1"/>
    </xf>
    <xf numFmtId="0" fontId="14" fillId="2" borderId="76" xfId="0" applyFont="1" applyFill="1" applyBorder="1" applyAlignment="1">
      <alignment horizontal="center" vertical="top" wrapText="1"/>
    </xf>
    <xf numFmtId="0" fontId="14" fillId="2" borderId="79" xfId="0" applyFont="1" applyFill="1" applyBorder="1" applyAlignment="1">
      <alignment horizontal="center" vertical="top" wrapText="1"/>
    </xf>
    <xf numFmtId="0" fontId="0" fillId="2" borderId="20" xfId="0" applyFont="1" applyFill="1" applyBorder="1" applyAlignment="1">
      <alignment horizontal="center" vertical="top" wrapText="1"/>
    </xf>
    <xf numFmtId="0" fontId="0" fillId="2" borderId="93" xfId="0" applyFont="1" applyFill="1" applyBorder="1" applyAlignment="1">
      <alignment horizontal="center" vertical="top" wrapText="1"/>
    </xf>
    <xf numFmtId="0" fontId="0" fillId="2" borderId="194" xfId="0" applyFont="1" applyFill="1" applyBorder="1" applyAlignment="1">
      <alignment horizontal="left" wrapText="1"/>
    </xf>
    <xf numFmtId="0" fontId="0" fillId="2" borderId="99" xfId="0" applyFont="1" applyFill="1" applyBorder="1" applyAlignment="1">
      <alignment horizontal="left" wrapText="1"/>
    </xf>
    <xf numFmtId="0" fontId="12" fillId="2" borderId="76" xfId="0" applyFont="1" applyFill="1" applyBorder="1" applyAlignment="1">
      <alignment horizontal="center" wrapText="1"/>
    </xf>
    <xf numFmtId="0" fontId="12" fillId="2" borderId="79" xfId="0" applyFont="1" applyFill="1" applyBorder="1" applyAlignment="1">
      <alignment horizontal="center" wrapText="1"/>
    </xf>
    <xf numFmtId="0" fontId="0" fillId="2" borderId="91" xfId="0" applyFont="1" applyFill="1" applyBorder="1" applyAlignment="1">
      <alignment horizontal="left" wrapText="1"/>
    </xf>
    <xf numFmtId="0" fontId="0" fillId="2" borderId="147" xfId="0" applyFont="1" applyFill="1" applyBorder="1" applyAlignment="1">
      <alignment horizontal="left" wrapText="1"/>
    </xf>
    <xf numFmtId="0" fontId="0" fillId="2" borderId="138" xfId="0" applyFont="1" applyFill="1" applyBorder="1" applyAlignment="1">
      <alignment horizontal="left" wrapText="1"/>
    </xf>
    <xf numFmtId="0" fontId="12" fillId="0" borderId="4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0" fillId="2" borderId="21" xfId="0" applyFont="1" applyFill="1" applyBorder="1" applyAlignment="1">
      <alignment horizontal="center" vertical="top" wrapText="1"/>
    </xf>
    <xf numFmtId="0" fontId="0" fillId="2" borderId="79" xfId="0" applyFont="1" applyFill="1" applyBorder="1" applyAlignment="1">
      <alignment horizontal="center" vertical="top" wrapText="1"/>
    </xf>
    <xf numFmtId="0" fontId="14" fillId="2" borderId="42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2" borderId="147" xfId="0" applyFont="1" applyFill="1" applyBorder="1" applyAlignment="1">
      <alignment vertical="top" wrapText="1"/>
    </xf>
    <xf numFmtId="0" fontId="0" fillId="2" borderId="175" xfId="0" applyFont="1" applyFill="1" applyBorder="1" applyAlignment="1">
      <alignment vertical="top" wrapText="1"/>
    </xf>
    <xf numFmtId="0" fontId="0" fillId="2" borderId="181" xfId="0" applyFont="1" applyFill="1" applyBorder="1" applyAlignment="1">
      <alignment vertical="top" wrapText="1"/>
    </xf>
    <xf numFmtId="0" fontId="0" fillId="2" borderId="148" xfId="0" applyFont="1" applyFill="1" applyBorder="1" applyAlignment="1">
      <alignment vertical="top" wrapText="1"/>
    </xf>
    <xf numFmtId="0" fontId="0" fillId="2" borderId="177" xfId="0" applyFont="1" applyFill="1" applyBorder="1" applyAlignment="1">
      <alignment vertical="top" wrapText="1"/>
    </xf>
    <xf numFmtId="0" fontId="0" fillId="2" borderId="149" xfId="0" applyFont="1" applyFill="1" applyBorder="1" applyAlignment="1">
      <alignment vertical="top" wrapText="1"/>
    </xf>
    <xf numFmtId="0" fontId="12" fillId="2" borderId="181" xfId="0" applyFont="1" applyFill="1" applyBorder="1" applyAlignment="1">
      <alignment horizontal="center" vertical="top"/>
    </xf>
    <xf numFmtId="0" fontId="12" fillId="2" borderId="181" xfId="0" applyFont="1" applyFill="1" applyBorder="1" applyAlignment="1">
      <alignment horizontal="center" vertical="top" wrapText="1"/>
    </xf>
    <xf numFmtId="0" fontId="12" fillId="2" borderId="99" xfId="0" applyFont="1" applyFill="1" applyBorder="1" applyAlignment="1">
      <alignment horizontal="center" vertical="top" wrapText="1"/>
    </xf>
    <xf numFmtId="0" fontId="12" fillId="2" borderId="148" xfId="0" applyFont="1" applyFill="1" applyBorder="1" applyAlignment="1">
      <alignment horizontal="center" vertical="top" wrapText="1"/>
    </xf>
    <xf numFmtId="0" fontId="14" fillId="2" borderId="94" xfId="0" applyFont="1" applyFill="1" applyBorder="1" applyAlignment="1">
      <alignment vertical="top" wrapText="1"/>
    </xf>
    <xf numFmtId="0" fontId="14" fillId="0" borderId="141" xfId="0" applyFont="1" applyBorder="1" applyAlignment="1">
      <alignment vertical="top" wrapText="1"/>
    </xf>
    <xf numFmtId="0" fontId="14" fillId="3" borderId="129" xfId="0" applyFont="1" applyFill="1" applyBorder="1" applyAlignment="1">
      <alignment vertical="top" wrapText="1"/>
    </xf>
    <xf numFmtId="0" fontId="14" fillId="0" borderId="129" xfId="0" applyFont="1" applyBorder="1" applyAlignment="1">
      <alignment vertical="top" wrapText="1"/>
    </xf>
    <xf numFmtId="0" fontId="14" fillId="2" borderId="0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3" borderId="105" xfId="0" applyFont="1" applyFill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3" borderId="22" xfId="0" applyFont="1" applyFill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4" fillId="2" borderId="123" xfId="0" applyFont="1" applyFill="1" applyBorder="1" applyAlignment="1">
      <alignment vertical="top" wrapText="1"/>
    </xf>
    <xf numFmtId="0" fontId="14" fillId="3" borderId="123" xfId="0" applyFont="1" applyFill="1" applyBorder="1" applyAlignment="1">
      <alignment vertical="top" wrapText="1"/>
    </xf>
    <xf numFmtId="0" fontId="14" fillId="0" borderId="138" xfId="0" applyFont="1" applyBorder="1" applyAlignment="1">
      <alignment vertical="top" wrapText="1"/>
    </xf>
    <xf numFmtId="0" fontId="12" fillId="2" borderId="107" xfId="0" applyFont="1" applyFill="1" applyBorder="1" applyAlignment="1">
      <alignment horizontal="center" vertical="top" wrapText="1"/>
    </xf>
    <xf numFmtId="0" fontId="12" fillId="2" borderId="19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showGridLines="0" view="pageBreakPreview" zoomScale="50" zoomScaleNormal="85" zoomScaleSheetLayoutView="50" workbookViewId="0" topLeftCell="A97">
      <selection activeCell="K92" sqref="K92"/>
    </sheetView>
  </sheetViews>
  <sheetFormatPr defaultColWidth="9.140625" defaultRowHeight="12.75"/>
  <cols>
    <col min="1" max="1" width="2.8515625" style="1" customWidth="1"/>
    <col min="2" max="2" width="8.421875" style="41" customWidth="1"/>
    <col min="3" max="3" width="2.28125" style="41" customWidth="1"/>
    <col min="4" max="4" width="57.28125" style="32" customWidth="1"/>
    <col min="5" max="5" width="18.57421875" style="1" customWidth="1"/>
    <col min="6" max="11" width="11.7109375" style="1" customWidth="1"/>
    <col min="12" max="12" width="3.140625" style="1" customWidth="1"/>
    <col min="13" max="21" width="11.7109375" style="1" customWidth="1"/>
    <col min="22" max="16384" width="11.421875" style="1" customWidth="1"/>
  </cols>
  <sheetData>
    <row r="1" spans="1:7" s="3" customFormat="1" ht="18">
      <c r="A1" s="2" t="s">
        <v>205</v>
      </c>
      <c r="B1" s="38"/>
      <c r="C1" s="38"/>
      <c r="D1" s="29"/>
      <c r="G1" s="567"/>
    </row>
    <row r="2" spans="1:4" s="3" customFormat="1" ht="12.75" customHeight="1">
      <c r="A2" s="2"/>
      <c r="B2" s="38"/>
      <c r="C2" s="38"/>
      <c r="D2" s="29"/>
    </row>
    <row r="3" spans="2:7" s="3" customFormat="1" ht="21.75" customHeight="1">
      <c r="B3" s="39" t="s">
        <v>97</v>
      </c>
      <c r="C3" s="39"/>
      <c r="D3" s="30"/>
      <c r="G3" s="568"/>
    </row>
    <row r="4" spans="1:4" s="3" customFormat="1" ht="12.75" customHeight="1">
      <c r="A4" s="2"/>
      <c r="B4" s="38"/>
      <c r="C4" s="38"/>
      <c r="D4" s="29"/>
    </row>
    <row r="5" spans="1:4" s="28" customFormat="1" ht="12.75" customHeight="1">
      <c r="A5" s="231"/>
      <c r="B5" s="232"/>
      <c r="C5" s="232"/>
      <c r="D5" s="233"/>
    </row>
    <row r="6" spans="1:4" s="21" customFormat="1" ht="15.75" customHeight="1">
      <c r="A6" s="334" t="s">
        <v>98</v>
      </c>
      <c r="B6" s="40"/>
      <c r="C6" s="40"/>
      <c r="D6" s="31"/>
    </row>
    <row r="7" spans="1:4" s="21" customFormat="1" ht="15.75" customHeight="1">
      <c r="A7" s="26"/>
      <c r="B7" s="528"/>
      <c r="C7" s="40"/>
      <c r="D7" s="31"/>
    </row>
    <row r="8" spans="1:4" s="21" customFormat="1" ht="15.75" customHeight="1">
      <c r="A8" s="26"/>
      <c r="B8" s="528"/>
      <c r="C8" s="40"/>
      <c r="D8" s="31"/>
    </row>
    <row r="9" spans="5:11" ht="12.75" customHeight="1">
      <c r="E9" s="375">
        <f>1</f>
        <v>1</v>
      </c>
      <c r="F9" s="373">
        <f>E9+1</f>
        <v>2</v>
      </c>
      <c r="G9" s="375">
        <f>F9+1</f>
        <v>3</v>
      </c>
      <c r="H9" s="375">
        <f>G9+1</f>
        <v>4</v>
      </c>
      <c r="I9" s="375">
        <f>H9+1</f>
        <v>5</v>
      </c>
      <c r="J9" s="1497" t="s">
        <v>166</v>
      </c>
      <c r="K9" s="1498"/>
    </row>
    <row r="10" spans="2:11" s="96" customFormat="1" ht="57.75" customHeight="1">
      <c r="B10" s="97"/>
      <c r="C10" s="97"/>
      <c r="E10" s="376" t="s">
        <v>99</v>
      </c>
      <c r="F10" s="374" t="s">
        <v>100</v>
      </c>
      <c r="G10" s="376" t="s">
        <v>101</v>
      </c>
      <c r="H10" s="376" t="s">
        <v>78</v>
      </c>
      <c r="I10" s="376" t="s">
        <v>102</v>
      </c>
      <c r="J10" s="1499"/>
      <c r="K10" s="1500"/>
    </row>
    <row r="11" spans="2:11" s="96" customFormat="1" ht="12.75" customHeight="1">
      <c r="B11" s="342">
        <v>1</v>
      </c>
      <c r="C11" s="343"/>
      <c r="D11" s="368" t="s">
        <v>103</v>
      </c>
      <c r="E11" s="387"/>
      <c r="F11" s="379"/>
      <c r="G11" s="379"/>
      <c r="H11" s="379"/>
      <c r="I11" s="344"/>
      <c r="J11" s="353"/>
      <c r="K11" s="354"/>
    </row>
    <row r="12" spans="2:11" ht="38.25">
      <c r="B12" s="345">
        <f aca="true" t="shared" si="0" ref="B12:B38">B11+1</f>
        <v>2</v>
      </c>
      <c r="C12" s="45"/>
      <c r="D12" s="369" t="s">
        <v>104</v>
      </c>
      <c r="E12" s="388">
        <v>0</v>
      </c>
      <c r="F12" s="380">
        <v>0</v>
      </c>
      <c r="G12" s="380">
        <v>0</v>
      </c>
      <c r="H12" s="380">
        <v>0</v>
      </c>
      <c r="I12" s="346">
        <f aca="true" t="shared" si="1" ref="I12:I23">SUM(F12:H12)</f>
        <v>0</v>
      </c>
      <c r="J12" s="339">
        <v>0</v>
      </c>
      <c r="K12" s="355" t="s">
        <v>129</v>
      </c>
    </row>
    <row r="13" spans="2:11" ht="38.25">
      <c r="B13" s="345">
        <f t="shared" si="0"/>
        <v>3</v>
      </c>
      <c r="C13" s="45"/>
      <c r="D13" s="369" t="s">
        <v>105</v>
      </c>
      <c r="E13" s="388">
        <v>0</v>
      </c>
      <c r="F13" s="380">
        <v>0</v>
      </c>
      <c r="G13" s="380">
        <v>0</v>
      </c>
      <c r="H13" s="380">
        <v>0</v>
      </c>
      <c r="I13" s="346">
        <f t="shared" si="1"/>
        <v>0</v>
      </c>
      <c r="J13" s="339">
        <v>0</v>
      </c>
      <c r="K13" s="355" t="s">
        <v>129</v>
      </c>
    </row>
    <row r="14" spans="2:11" ht="12.75">
      <c r="B14" s="345">
        <f t="shared" si="0"/>
        <v>4</v>
      </c>
      <c r="C14" s="45"/>
      <c r="D14" s="369" t="s">
        <v>106</v>
      </c>
      <c r="E14" s="388">
        <v>0</v>
      </c>
      <c r="F14" s="380">
        <v>0</v>
      </c>
      <c r="G14" s="380">
        <v>0</v>
      </c>
      <c r="H14" s="380">
        <v>0</v>
      </c>
      <c r="I14" s="346">
        <f>SUM(F14:H14)</f>
        <v>0</v>
      </c>
      <c r="J14" s="340">
        <v>0</v>
      </c>
      <c r="K14" s="355" t="s">
        <v>130</v>
      </c>
    </row>
    <row r="15" spans="2:11" ht="25.5">
      <c r="B15" s="345">
        <f t="shared" si="0"/>
        <v>5</v>
      </c>
      <c r="C15" s="45"/>
      <c r="D15" s="369" t="s">
        <v>107</v>
      </c>
      <c r="E15" s="388">
        <v>0</v>
      </c>
      <c r="F15" s="380">
        <v>0</v>
      </c>
      <c r="G15" s="380">
        <v>0</v>
      </c>
      <c r="H15" s="380">
        <v>0</v>
      </c>
      <c r="I15" s="346">
        <f t="shared" si="1"/>
        <v>0</v>
      </c>
      <c r="J15" s="340">
        <v>0</v>
      </c>
      <c r="K15" s="355" t="s">
        <v>84</v>
      </c>
    </row>
    <row r="16" spans="2:11" ht="25.5">
      <c r="B16" s="345">
        <f t="shared" si="0"/>
        <v>6</v>
      </c>
      <c r="C16" s="45"/>
      <c r="D16" s="369" t="s">
        <v>108</v>
      </c>
      <c r="E16" s="388">
        <v>0</v>
      </c>
      <c r="F16" s="380">
        <v>0</v>
      </c>
      <c r="G16" s="380">
        <v>0</v>
      </c>
      <c r="H16" s="380">
        <v>0</v>
      </c>
      <c r="I16" s="346">
        <f t="shared" si="1"/>
        <v>0</v>
      </c>
      <c r="J16" s="340">
        <v>0</v>
      </c>
      <c r="K16" s="355" t="s">
        <v>130</v>
      </c>
    </row>
    <row r="17" spans="2:11" ht="25.5">
      <c r="B17" s="345">
        <f t="shared" si="0"/>
        <v>7</v>
      </c>
      <c r="C17" s="45"/>
      <c r="D17" s="370" t="s">
        <v>109</v>
      </c>
      <c r="E17" s="388">
        <v>0</v>
      </c>
      <c r="F17" s="380">
        <v>0</v>
      </c>
      <c r="G17" s="380">
        <v>0</v>
      </c>
      <c r="H17" s="380">
        <v>0</v>
      </c>
      <c r="I17" s="346">
        <f t="shared" si="1"/>
        <v>0</v>
      </c>
      <c r="J17" s="340">
        <v>0</v>
      </c>
      <c r="K17" s="355" t="s">
        <v>130</v>
      </c>
    </row>
    <row r="18" spans="2:11" ht="25.5">
      <c r="B18" s="345">
        <f t="shared" si="0"/>
        <v>8</v>
      </c>
      <c r="C18" s="45"/>
      <c r="D18" s="370" t="s">
        <v>110</v>
      </c>
      <c r="E18" s="388">
        <v>0</v>
      </c>
      <c r="F18" s="380">
        <v>0</v>
      </c>
      <c r="G18" s="380">
        <v>0</v>
      </c>
      <c r="H18" s="380">
        <v>0</v>
      </c>
      <c r="I18" s="346">
        <f t="shared" si="1"/>
        <v>0</v>
      </c>
      <c r="J18" s="340">
        <v>0</v>
      </c>
      <c r="K18" s="355" t="s">
        <v>130</v>
      </c>
    </row>
    <row r="19" spans="2:11" ht="25.5">
      <c r="B19" s="345">
        <f t="shared" si="0"/>
        <v>9</v>
      </c>
      <c r="C19" s="45"/>
      <c r="D19" s="370" t="s">
        <v>111</v>
      </c>
      <c r="E19" s="388">
        <v>0</v>
      </c>
      <c r="F19" s="380">
        <v>0</v>
      </c>
      <c r="G19" s="380">
        <v>0</v>
      </c>
      <c r="H19" s="380">
        <v>0</v>
      </c>
      <c r="I19" s="346">
        <f t="shared" si="1"/>
        <v>0</v>
      </c>
      <c r="J19" s="340">
        <v>0</v>
      </c>
      <c r="K19" s="575" t="s">
        <v>130</v>
      </c>
    </row>
    <row r="20" spans="2:11" ht="25.5">
      <c r="B20" s="345">
        <f t="shared" si="0"/>
        <v>10</v>
      </c>
      <c r="C20" s="45"/>
      <c r="D20" s="370" t="s">
        <v>112</v>
      </c>
      <c r="E20" s="388">
        <v>0</v>
      </c>
      <c r="F20" s="380">
        <v>0</v>
      </c>
      <c r="G20" s="380">
        <v>0</v>
      </c>
      <c r="H20" s="380">
        <v>0</v>
      </c>
      <c r="I20" s="346">
        <f t="shared" si="1"/>
        <v>0</v>
      </c>
      <c r="J20" s="340">
        <v>0</v>
      </c>
      <c r="K20" s="575" t="s">
        <v>130</v>
      </c>
    </row>
    <row r="21" spans="2:11" ht="25.5">
      <c r="B21" s="345">
        <f t="shared" si="0"/>
        <v>11</v>
      </c>
      <c r="C21" s="45"/>
      <c r="D21" s="377" t="s">
        <v>113</v>
      </c>
      <c r="E21" s="388">
        <v>0</v>
      </c>
      <c r="F21" s="380">
        <v>0</v>
      </c>
      <c r="G21" s="380">
        <v>0</v>
      </c>
      <c r="H21" s="380">
        <v>0</v>
      </c>
      <c r="I21" s="346">
        <f t="shared" si="1"/>
        <v>0</v>
      </c>
      <c r="J21" s="341"/>
      <c r="K21" s="356"/>
    </row>
    <row r="22" spans="2:11" ht="12.75">
      <c r="B22" s="345">
        <f t="shared" si="0"/>
        <v>12</v>
      </c>
      <c r="C22" s="45"/>
      <c r="D22" s="371" t="s">
        <v>114</v>
      </c>
      <c r="E22" s="388">
        <v>0</v>
      </c>
      <c r="F22" s="380">
        <v>0</v>
      </c>
      <c r="G22" s="380">
        <v>0</v>
      </c>
      <c r="H22" s="380">
        <v>0</v>
      </c>
      <c r="I22" s="346">
        <f t="shared" si="1"/>
        <v>0</v>
      </c>
      <c r="J22" s="341"/>
      <c r="K22" s="356"/>
    </row>
    <row r="23" spans="2:11" ht="12.75">
      <c r="B23" s="347">
        <f t="shared" si="0"/>
        <v>13</v>
      </c>
      <c r="C23" s="348"/>
      <c r="D23" s="372" t="s">
        <v>115</v>
      </c>
      <c r="E23" s="388">
        <v>0</v>
      </c>
      <c r="F23" s="381">
        <v>0</v>
      </c>
      <c r="G23" s="381">
        <v>0</v>
      </c>
      <c r="H23" s="381">
        <v>0</v>
      </c>
      <c r="I23" s="357">
        <f t="shared" si="1"/>
        <v>0</v>
      </c>
      <c r="J23" s="358"/>
      <c r="K23" s="359"/>
    </row>
    <row r="24" spans="2:11" ht="12.75">
      <c r="B24" s="345">
        <f t="shared" si="0"/>
        <v>14</v>
      </c>
      <c r="C24" s="45"/>
      <c r="D24" s="370" t="s">
        <v>195</v>
      </c>
      <c r="E24" s="390">
        <f>SUM(E12:E23)</f>
        <v>0</v>
      </c>
      <c r="F24" s="382">
        <f>SUM(F12:F23)</f>
        <v>0</v>
      </c>
      <c r="G24" s="178">
        <f>SUM(G12:G23)</f>
        <v>0</v>
      </c>
      <c r="H24" s="178">
        <f>SUM(H12:H23)</f>
        <v>0</v>
      </c>
      <c r="I24" s="360">
        <f>SUM(I12:I23)</f>
        <v>0</v>
      </c>
      <c r="J24" s="405"/>
      <c r="K24" s="405"/>
    </row>
    <row r="25" spans="2:11" ht="25.5">
      <c r="B25" s="350">
        <f t="shared" si="0"/>
        <v>15</v>
      </c>
      <c r="C25" s="351"/>
      <c r="D25" s="367" t="s">
        <v>116</v>
      </c>
      <c r="E25" s="389"/>
      <c r="F25" s="383"/>
      <c r="G25" s="361"/>
      <c r="H25" s="392"/>
      <c r="I25" s="398"/>
      <c r="J25" s="402"/>
      <c r="K25" s="402"/>
    </row>
    <row r="26" spans="2:11" ht="12.75">
      <c r="B26" s="345">
        <f t="shared" si="0"/>
        <v>16</v>
      </c>
      <c r="C26" s="45"/>
      <c r="D26" s="377" t="s">
        <v>117</v>
      </c>
      <c r="E26" s="388">
        <v>0</v>
      </c>
      <c r="F26" s="380">
        <v>0</v>
      </c>
      <c r="G26" s="129">
        <v>0</v>
      </c>
      <c r="H26" s="393">
        <v>0</v>
      </c>
      <c r="I26" s="399">
        <f aca="true" t="shared" si="2" ref="I26:I34">SUM(F26:H26)</f>
        <v>0</v>
      </c>
      <c r="J26" s="403"/>
      <c r="K26" s="403"/>
    </row>
    <row r="27" spans="2:11" ht="12.75" customHeight="1">
      <c r="B27" s="345">
        <f t="shared" si="0"/>
        <v>17</v>
      </c>
      <c r="C27" s="45"/>
      <c r="D27" s="377" t="s">
        <v>118</v>
      </c>
      <c r="E27" s="388">
        <v>0</v>
      </c>
      <c r="F27" s="380">
        <v>0</v>
      </c>
      <c r="G27" s="129">
        <v>0</v>
      </c>
      <c r="H27" s="393">
        <v>0</v>
      </c>
      <c r="I27" s="399">
        <f t="shared" si="2"/>
        <v>0</v>
      </c>
      <c r="J27" s="403"/>
      <c r="K27" s="403"/>
    </row>
    <row r="28" spans="2:11" ht="12.75">
      <c r="B28" s="345">
        <f t="shared" si="0"/>
        <v>18</v>
      </c>
      <c r="C28" s="45"/>
      <c r="D28" s="377" t="s">
        <v>119</v>
      </c>
      <c r="E28" s="388">
        <v>0</v>
      </c>
      <c r="F28" s="380">
        <v>0</v>
      </c>
      <c r="G28" s="129">
        <v>0</v>
      </c>
      <c r="H28" s="393">
        <v>0</v>
      </c>
      <c r="I28" s="399">
        <f t="shared" si="2"/>
        <v>0</v>
      </c>
      <c r="J28" s="403"/>
      <c r="K28" s="403"/>
    </row>
    <row r="29" spans="2:11" ht="12.75">
      <c r="B29" s="345">
        <f t="shared" si="0"/>
        <v>19</v>
      </c>
      <c r="C29" s="45"/>
      <c r="D29" s="377" t="s">
        <v>120</v>
      </c>
      <c r="E29" s="388">
        <v>0</v>
      </c>
      <c r="F29" s="380">
        <v>0</v>
      </c>
      <c r="G29" s="129">
        <v>0</v>
      </c>
      <c r="H29" s="393">
        <v>0</v>
      </c>
      <c r="I29" s="399">
        <f t="shared" si="2"/>
        <v>0</v>
      </c>
      <c r="J29" s="403"/>
      <c r="K29" s="403"/>
    </row>
    <row r="30" spans="2:11" ht="12.75">
      <c r="B30" s="345">
        <f t="shared" si="0"/>
        <v>20</v>
      </c>
      <c r="C30" s="45"/>
      <c r="D30" s="377" t="s">
        <v>121</v>
      </c>
      <c r="E30" s="388">
        <v>0</v>
      </c>
      <c r="F30" s="380">
        <v>0</v>
      </c>
      <c r="G30" s="129">
        <v>0</v>
      </c>
      <c r="H30" s="393">
        <v>0</v>
      </c>
      <c r="I30" s="399">
        <f t="shared" si="2"/>
        <v>0</v>
      </c>
      <c r="J30" s="403"/>
      <c r="K30" s="403"/>
    </row>
    <row r="31" spans="2:11" ht="12.75">
      <c r="B31" s="345">
        <f t="shared" si="0"/>
        <v>21</v>
      </c>
      <c r="C31" s="45"/>
      <c r="D31" s="377" t="s">
        <v>122</v>
      </c>
      <c r="E31" s="388">
        <v>0</v>
      </c>
      <c r="F31" s="380">
        <v>0</v>
      </c>
      <c r="G31" s="129">
        <v>0</v>
      </c>
      <c r="H31" s="393">
        <v>0</v>
      </c>
      <c r="I31" s="399">
        <f t="shared" si="2"/>
        <v>0</v>
      </c>
      <c r="J31" s="403"/>
      <c r="K31" s="403"/>
    </row>
    <row r="32" spans="2:11" ht="12.75">
      <c r="B32" s="345">
        <f t="shared" si="0"/>
        <v>22</v>
      </c>
      <c r="C32" s="45"/>
      <c r="D32" s="377" t="s">
        <v>123</v>
      </c>
      <c r="E32" s="388">
        <v>0</v>
      </c>
      <c r="F32" s="380">
        <v>0</v>
      </c>
      <c r="G32" s="129">
        <v>0</v>
      </c>
      <c r="H32" s="393">
        <v>0</v>
      </c>
      <c r="I32" s="399">
        <f t="shared" si="2"/>
        <v>0</v>
      </c>
      <c r="J32" s="403"/>
      <c r="K32" s="403"/>
    </row>
    <row r="33" spans="2:11" ht="12.75">
      <c r="B33" s="345">
        <f t="shared" si="0"/>
        <v>23</v>
      </c>
      <c r="C33" s="45"/>
      <c r="D33" s="377" t="s">
        <v>124</v>
      </c>
      <c r="E33" s="388">
        <v>0</v>
      </c>
      <c r="F33" s="380">
        <v>0</v>
      </c>
      <c r="G33" s="129">
        <v>0</v>
      </c>
      <c r="H33" s="393">
        <v>0</v>
      </c>
      <c r="I33" s="399">
        <f t="shared" si="2"/>
        <v>0</v>
      </c>
      <c r="J33" s="403"/>
      <c r="K33" s="403"/>
    </row>
    <row r="34" spans="2:11" ht="12.75">
      <c r="B34" s="347">
        <f t="shared" si="0"/>
        <v>24</v>
      </c>
      <c r="C34" s="348"/>
      <c r="D34" s="378" t="s">
        <v>125</v>
      </c>
      <c r="E34" s="388">
        <v>0</v>
      </c>
      <c r="F34" s="381">
        <v>0</v>
      </c>
      <c r="G34" s="352">
        <v>0</v>
      </c>
      <c r="H34" s="394">
        <v>0</v>
      </c>
      <c r="I34" s="400">
        <f t="shared" si="2"/>
        <v>0</v>
      </c>
      <c r="J34" s="404"/>
      <c r="K34" s="404"/>
    </row>
    <row r="35" spans="2:11" ht="25.5">
      <c r="B35" s="362">
        <f t="shared" si="0"/>
        <v>25</v>
      </c>
      <c r="C35" s="363"/>
      <c r="D35" s="572" t="s">
        <v>126</v>
      </c>
      <c r="E35" s="390">
        <f>SUM(E26:E34)</f>
        <v>0</v>
      </c>
      <c r="F35" s="384">
        <f>SUM(F26:F34)</f>
        <v>0</v>
      </c>
      <c r="G35" s="364">
        <f>SUM(G26:G34)</f>
        <v>0</v>
      </c>
      <c r="H35" s="395">
        <f>SUM(H26:H34)</f>
        <v>0</v>
      </c>
      <c r="I35" s="390">
        <f>SUM(I26:I34)</f>
        <v>0</v>
      </c>
      <c r="J35" s="405"/>
      <c r="K35" s="405"/>
    </row>
    <row r="36" spans="2:11" ht="12.75">
      <c r="B36" s="362">
        <f t="shared" si="0"/>
        <v>26</v>
      </c>
      <c r="C36" s="363"/>
      <c r="D36" s="1249" t="s">
        <v>127</v>
      </c>
      <c r="E36" s="390">
        <f>E24+E35</f>
        <v>0</v>
      </c>
      <c r="F36" s="384">
        <f>F24+F35</f>
        <v>0</v>
      </c>
      <c r="G36" s="364">
        <f>G24+G35</f>
        <v>0</v>
      </c>
      <c r="H36" s="395">
        <f>H24+H35</f>
        <v>0</v>
      </c>
      <c r="I36" s="390">
        <f>I24+I35</f>
        <v>0</v>
      </c>
      <c r="J36" s="405"/>
      <c r="K36" s="405"/>
    </row>
    <row r="37" spans="2:11" ht="25.5">
      <c r="B37" s="362">
        <f t="shared" si="0"/>
        <v>27</v>
      </c>
      <c r="C37" s="363"/>
      <c r="D37" s="1249" t="s">
        <v>128</v>
      </c>
      <c r="E37" s="391">
        <v>0</v>
      </c>
      <c r="F37" s="385">
        <v>0</v>
      </c>
      <c r="G37" s="366">
        <v>0</v>
      </c>
      <c r="H37" s="396">
        <v>0</v>
      </c>
      <c r="I37" s="401">
        <f>SUM(F37:H37)</f>
        <v>0</v>
      </c>
      <c r="J37" s="405"/>
      <c r="K37" s="405"/>
    </row>
    <row r="38" spans="1:11" ht="12.75">
      <c r="A38" s="19"/>
      <c r="B38" s="347">
        <f t="shared" si="0"/>
        <v>28</v>
      </c>
      <c r="C38" s="348"/>
      <c r="D38" s="365" t="s">
        <v>196</v>
      </c>
      <c r="E38" s="390">
        <f>E36+E37</f>
        <v>0</v>
      </c>
      <c r="F38" s="386">
        <f>F36+F37</f>
        <v>0</v>
      </c>
      <c r="G38" s="349">
        <f>G36+G37</f>
        <v>0</v>
      </c>
      <c r="H38" s="397">
        <f>H36+H37</f>
        <v>0</v>
      </c>
      <c r="I38" s="390">
        <f>I36+I37</f>
        <v>0</v>
      </c>
      <c r="J38" s="405"/>
      <c r="K38" s="405"/>
    </row>
    <row r="39" spans="1:11" ht="12.75">
      <c r="A39" s="19"/>
      <c r="B39" s="45"/>
      <c r="C39" s="45"/>
      <c r="D39" s="34"/>
      <c r="E39" s="60"/>
      <c r="F39" s="60"/>
      <c r="G39" s="60"/>
      <c r="H39" s="60"/>
      <c r="I39" s="60"/>
      <c r="J39" s="34"/>
      <c r="K39" s="32"/>
    </row>
    <row r="40" spans="1:11" ht="12.75">
      <c r="A40" s="19"/>
      <c r="B40" s="45"/>
      <c r="C40" s="45"/>
      <c r="D40" s="34"/>
      <c r="E40" s="60"/>
      <c r="F40" s="60"/>
      <c r="G40" s="60"/>
      <c r="H40" s="60"/>
      <c r="I40" s="61"/>
      <c r="J40" s="34"/>
      <c r="K40" s="32"/>
    </row>
    <row r="41" spans="1:11" s="21" customFormat="1" ht="15">
      <c r="A41" s="334" t="s">
        <v>131</v>
      </c>
      <c r="B41" s="40"/>
      <c r="C41" s="40"/>
      <c r="D41" s="31"/>
      <c r="E41" s="62"/>
      <c r="F41" s="62"/>
      <c r="G41" s="62"/>
      <c r="H41" s="62"/>
      <c r="I41" s="62"/>
      <c r="J41" s="31"/>
      <c r="K41" s="31"/>
    </row>
    <row r="42" spans="1:11" s="21" customFormat="1" ht="15">
      <c r="A42" s="26"/>
      <c r="B42" s="528"/>
      <c r="C42" s="40"/>
      <c r="D42" s="31"/>
      <c r="E42" s="62"/>
      <c r="F42" s="62"/>
      <c r="G42" s="62"/>
      <c r="H42" s="62"/>
      <c r="I42" s="62"/>
      <c r="J42" s="31"/>
      <c r="K42" s="31"/>
    </row>
    <row r="43" spans="1:11" s="21" customFormat="1" ht="15.75" thickBot="1">
      <c r="A43" s="26"/>
      <c r="B43" s="528"/>
      <c r="C43" s="40"/>
      <c r="D43" s="31"/>
      <c r="E43" s="62"/>
      <c r="F43" s="62"/>
      <c r="G43" s="62"/>
      <c r="H43" s="62"/>
      <c r="I43" s="62"/>
      <c r="J43" s="31"/>
      <c r="K43" s="31"/>
    </row>
    <row r="44" spans="5:11" ht="12.75" customHeight="1">
      <c r="E44" s="15">
        <f>1</f>
        <v>1</v>
      </c>
      <c r="F44" s="27">
        <f>E44+1</f>
        <v>2</v>
      </c>
      <c r="G44" s="4">
        <f>F44+1</f>
        <v>3</v>
      </c>
      <c r="H44" s="4">
        <f>G44+1</f>
        <v>4</v>
      </c>
      <c r="I44" s="5">
        <f>H44+1</f>
        <v>5</v>
      </c>
      <c r="J44" s="1497" t="s">
        <v>166</v>
      </c>
      <c r="K44" s="1498"/>
    </row>
    <row r="45" spans="2:11" s="96" customFormat="1" ht="45" customHeight="1" thickBot="1">
      <c r="B45" s="97"/>
      <c r="C45" s="97"/>
      <c r="E45" s="376" t="s">
        <v>99</v>
      </c>
      <c r="F45" s="374" t="s">
        <v>100</v>
      </c>
      <c r="G45" s="376" t="s">
        <v>132</v>
      </c>
      <c r="H45" s="376" t="s">
        <v>78</v>
      </c>
      <c r="I45" s="376" t="s">
        <v>102</v>
      </c>
      <c r="J45" s="1499"/>
      <c r="K45" s="1500"/>
    </row>
    <row r="46" spans="2:11" s="96" customFormat="1" ht="12.75" customHeight="1">
      <c r="B46" s="131">
        <v>1</v>
      </c>
      <c r="C46" s="190"/>
      <c r="D46" s="156" t="s">
        <v>133</v>
      </c>
      <c r="E46" s="132"/>
      <c r="F46" s="140"/>
      <c r="G46" s="133"/>
      <c r="H46" s="133"/>
      <c r="I46" s="134"/>
      <c r="J46" s="157"/>
      <c r="K46" s="130"/>
    </row>
    <row r="47" spans="2:15" s="6" customFormat="1" ht="12.75">
      <c r="B47" s="43">
        <f aca="true" t="shared" si="3" ref="B47:B84">B46+1</f>
        <v>2</v>
      </c>
      <c r="C47" s="45"/>
      <c r="D47" s="573" t="s">
        <v>134</v>
      </c>
      <c r="E47" s="128">
        <v>0</v>
      </c>
      <c r="F47" s="141">
        <v>0</v>
      </c>
      <c r="G47" s="129">
        <v>0</v>
      </c>
      <c r="H47" s="129">
        <v>0</v>
      </c>
      <c r="I47" s="49">
        <f aca="true" t="shared" si="4" ref="I47:I59">SUM(F47:H47)</f>
        <v>0</v>
      </c>
      <c r="J47" s="137">
        <v>0</v>
      </c>
      <c r="K47" s="147" t="s">
        <v>157</v>
      </c>
      <c r="L47" s="10"/>
      <c r="M47" s="11"/>
      <c r="N47" s="11"/>
      <c r="O47" s="11"/>
    </row>
    <row r="48" spans="2:15" s="6" customFormat="1" ht="12.75">
      <c r="B48" s="43">
        <f t="shared" si="3"/>
        <v>3</v>
      </c>
      <c r="C48" s="45"/>
      <c r="D48" s="35" t="s">
        <v>135</v>
      </c>
      <c r="E48" s="128">
        <v>0</v>
      </c>
      <c r="F48" s="141">
        <v>0</v>
      </c>
      <c r="G48" s="129">
        <v>0</v>
      </c>
      <c r="H48" s="129">
        <v>0</v>
      </c>
      <c r="I48" s="49">
        <f>SUM(F48:H48)</f>
        <v>0</v>
      </c>
      <c r="J48" s="137">
        <v>0</v>
      </c>
      <c r="K48" s="147" t="s">
        <v>157</v>
      </c>
      <c r="L48" s="10"/>
      <c r="M48" s="11"/>
      <c r="N48" s="11"/>
      <c r="O48" s="11"/>
    </row>
    <row r="49" spans="2:15" s="6" customFormat="1" ht="14.25" customHeight="1">
      <c r="B49" s="43">
        <f t="shared" si="3"/>
        <v>4</v>
      </c>
      <c r="C49" s="45"/>
      <c r="D49" s="35" t="s">
        <v>136</v>
      </c>
      <c r="E49" s="128">
        <v>0</v>
      </c>
      <c r="F49" s="141">
        <v>0</v>
      </c>
      <c r="G49" s="129">
        <v>0</v>
      </c>
      <c r="H49" s="129">
        <v>0</v>
      </c>
      <c r="I49" s="49">
        <f t="shared" si="4"/>
        <v>0</v>
      </c>
      <c r="J49" s="137">
        <v>0</v>
      </c>
      <c r="K49" s="147" t="s">
        <v>157</v>
      </c>
      <c r="L49" s="13"/>
      <c r="M49" s="12"/>
      <c r="N49" s="12"/>
      <c r="O49" s="11"/>
    </row>
    <row r="50" spans="2:15" s="6" customFormat="1" ht="12.75">
      <c r="B50" s="43">
        <f t="shared" si="3"/>
        <v>5</v>
      </c>
      <c r="C50" s="45"/>
      <c r="D50" s="35" t="s">
        <v>137</v>
      </c>
      <c r="E50" s="128">
        <v>0</v>
      </c>
      <c r="F50" s="141">
        <v>0</v>
      </c>
      <c r="G50" s="129">
        <v>0</v>
      </c>
      <c r="H50" s="129">
        <v>0</v>
      </c>
      <c r="I50" s="49">
        <f>SUM(F50:H50)</f>
        <v>0</v>
      </c>
      <c r="J50" s="137">
        <v>0</v>
      </c>
      <c r="K50" s="147" t="s">
        <v>157</v>
      </c>
      <c r="L50" s="13"/>
      <c r="M50" s="12"/>
      <c r="N50" s="12"/>
      <c r="O50" s="11"/>
    </row>
    <row r="51" spans="2:15" s="6" customFormat="1" ht="12.75">
      <c r="B51" s="43">
        <f t="shared" si="3"/>
        <v>6</v>
      </c>
      <c r="C51" s="893"/>
      <c r="D51" s="35" t="s">
        <v>138</v>
      </c>
      <c r="E51" s="128">
        <v>0</v>
      </c>
      <c r="F51" s="141">
        <v>0</v>
      </c>
      <c r="G51" s="129">
        <v>0</v>
      </c>
      <c r="H51" s="129">
        <v>0</v>
      </c>
      <c r="I51" s="49">
        <f>SUM(F51:H51)</f>
        <v>0</v>
      </c>
      <c r="J51" s="137">
        <v>0</v>
      </c>
      <c r="K51" s="147" t="s">
        <v>157</v>
      </c>
      <c r="L51" s="13"/>
      <c r="M51" s="12"/>
      <c r="N51" s="12"/>
      <c r="O51" s="11"/>
    </row>
    <row r="52" spans="2:15" s="6" customFormat="1" ht="25.5">
      <c r="B52" s="43">
        <f t="shared" si="3"/>
        <v>7</v>
      </c>
      <c r="C52" s="45"/>
      <c r="D52" s="35" t="s">
        <v>139</v>
      </c>
      <c r="E52" s="128">
        <v>0</v>
      </c>
      <c r="F52" s="141">
        <v>0</v>
      </c>
      <c r="G52" s="129">
        <v>0</v>
      </c>
      <c r="H52" s="129">
        <v>0</v>
      </c>
      <c r="I52" s="49">
        <f>SUM(F52:H52)</f>
        <v>0</v>
      </c>
      <c r="J52" s="137"/>
      <c r="K52" s="147" t="s">
        <v>157</v>
      </c>
      <c r="L52" s="13"/>
      <c r="M52" s="12"/>
      <c r="N52" s="12"/>
      <c r="O52" s="11"/>
    </row>
    <row r="53" spans="2:15" s="6" customFormat="1" ht="12.75">
      <c r="B53" s="43">
        <f t="shared" si="3"/>
        <v>8</v>
      </c>
      <c r="C53" s="45"/>
      <c r="D53" s="35" t="s">
        <v>140</v>
      </c>
      <c r="E53" s="128">
        <v>0</v>
      </c>
      <c r="F53" s="141">
        <v>0</v>
      </c>
      <c r="G53" s="129">
        <v>0</v>
      </c>
      <c r="H53" s="129">
        <v>0</v>
      </c>
      <c r="I53" s="49">
        <f t="shared" si="4"/>
        <v>0</v>
      </c>
      <c r="J53" s="137">
        <v>0</v>
      </c>
      <c r="K53" s="147" t="s">
        <v>157</v>
      </c>
      <c r="L53" s="13"/>
      <c r="M53" s="12"/>
      <c r="N53" s="12"/>
      <c r="O53" s="11"/>
    </row>
    <row r="54" spans="2:15" s="6" customFormat="1" ht="12.75" customHeight="1">
      <c r="B54" s="43">
        <f t="shared" si="3"/>
        <v>9</v>
      </c>
      <c r="C54" s="45"/>
      <c r="D54" s="35" t="s">
        <v>141</v>
      </c>
      <c r="E54" s="128">
        <v>0</v>
      </c>
      <c r="F54" s="141">
        <v>0</v>
      </c>
      <c r="G54" s="129">
        <v>0</v>
      </c>
      <c r="H54" s="129">
        <v>0</v>
      </c>
      <c r="I54" s="49">
        <f t="shared" si="4"/>
        <v>0</v>
      </c>
      <c r="J54" s="137">
        <v>0</v>
      </c>
      <c r="K54" s="147" t="s">
        <v>157</v>
      </c>
      <c r="L54" s="13"/>
      <c r="M54" s="12"/>
      <c r="N54" s="12"/>
      <c r="O54" s="11"/>
    </row>
    <row r="55" spans="2:15" s="6" customFormat="1" ht="12.75">
      <c r="B55" s="43">
        <f t="shared" si="3"/>
        <v>10</v>
      </c>
      <c r="C55" s="45"/>
      <c r="D55" s="35" t="s">
        <v>82</v>
      </c>
      <c r="E55" s="128">
        <v>0</v>
      </c>
      <c r="F55" s="141">
        <v>0</v>
      </c>
      <c r="G55" s="129">
        <v>0</v>
      </c>
      <c r="H55" s="129">
        <v>0</v>
      </c>
      <c r="I55" s="49">
        <f>SUM(F55:H55)</f>
        <v>0</v>
      </c>
      <c r="J55" s="137">
        <v>0</v>
      </c>
      <c r="K55" s="147" t="s">
        <v>157</v>
      </c>
      <c r="L55" s="13"/>
      <c r="M55" s="12"/>
      <c r="N55" s="12"/>
      <c r="O55" s="11"/>
    </row>
    <row r="56" spans="2:15" s="6" customFormat="1" ht="12.75">
      <c r="B56" s="43">
        <f t="shared" si="3"/>
        <v>11</v>
      </c>
      <c r="C56" s="45"/>
      <c r="D56" s="35" t="s">
        <v>142</v>
      </c>
      <c r="E56" s="128">
        <v>0</v>
      </c>
      <c r="F56" s="141">
        <v>0</v>
      </c>
      <c r="G56" s="129">
        <v>0</v>
      </c>
      <c r="H56" s="129">
        <v>0</v>
      </c>
      <c r="I56" s="49">
        <f t="shared" si="4"/>
        <v>0</v>
      </c>
      <c r="J56" s="1488"/>
      <c r="K56" s="1489"/>
      <c r="L56" s="13"/>
      <c r="M56" s="12"/>
      <c r="N56" s="12"/>
      <c r="O56" s="11"/>
    </row>
    <row r="57" spans="2:11" ht="12.75">
      <c r="B57" s="43">
        <f t="shared" si="3"/>
        <v>12</v>
      </c>
      <c r="D57" s="288" t="s">
        <v>143</v>
      </c>
      <c r="E57" s="128">
        <v>0</v>
      </c>
      <c r="F57" s="141">
        <v>0</v>
      </c>
      <c r="G57" s="129">
        <v>0</v>
      </c>
      <c r="H57" s="129">
        <v>0</v>
      </c>
      <c r="I57" s="49">
        <f t="shared" si="4"/>
        <v>0</v>
      </c>
      <c r="J57" s="1488"/>
      <c r="K57" s="1489"/>
    </row>
    <row r="58" spans="2:15" s="6" customFormat="1" ht="12.75">
      <c r="B58" s="43">
        <f t="shared" si="3"/>
        <v>13</v>
      </c>
      <c r="C58" s="45"/>
      <c r="D58" s="35" t="s">
        <v>114</v>
      </c>
      <c r="E58" s="128">
        <v>0</v>
      </c>
      <c r="F58" s="141">
        <v>0</v>
      </c>
      <c r="G58" s="129">
        <v>0</v>
      </c>
      <c r="H58" s="129">
        <v>0</v>
      </c>
      <c r="I58" s="49">
        <f t="shared" si="4"/>
        <v>0</v>
      </c>
      <c r="J58" s="1488"/>
      <c r="K58" s="1489"/>
      <c r="L58" s="13"/>
      <c r="M58" s="12"/>
      <c r="N58" s="12"/>
      <c r="O58" s="11"/>
    </row>
    <row r="59" spans="2:15" s="6" customFormat="1" ht="12.75">
      <c r="B59" s="43">
        <f t="shared" si="3"/>
        <v>14</v>
      </c>
      <c r="C59" s="45"/>
      <c r="D59" s="35" t="s">
        <v>144</v>
      </c>
      <c r="E59" s="128">
        <v>0</v>
      </c>
      <c r="F59" s="141">
        <v>0</v>
      </c>
      <c r="G59" s="129">
        <v>0</v>
      </c>
      <c r="H59" s="129">
        <v>0</v>
      </c>
      <c r="I59" s="49">
        <f t="shared" si="4"/>
        <v>0</v>
      </c>
      <c r="J59" s="137">
        <v>0</v>
      </c>
      <c r="K59" s="148" t="s">
        <v>158</v>
      </c>
      <c r="L59" s="11"/>
      <c r="M59" s="11"/>
      <c r="N59" s="11"/>
      <c r="O59" s="11"/>
    </row>
    <row r="60" spans="2:15" s="6" customFormat="1" ht="12.75">
      <c r="B60" s="43">
        <f t="shared" si="3"/>
        <v>15</v>
      </c>
      <c r="C60" s="45"/>
      <c r="D60" s="35" t="s">
        <v>145</v>
      </c>
      <c r="E60" s="128">
        <v>0</v>
      </c>
      <c r="F60" s="141">
        <v>0</v>
      </c>
      <c r="G60" s="129">
        <v>0</v>
      </c>
      <c r="H60" s="129">
        <v>0</v>
      </c>
      <c r="I60" s="49">
        <f aca="true" t="shared" si="5" ref="I60:I69">SUM(F60:H60)</f>
        <v>0</v>
      </c>
      <c r="J60" s="137">
        <v>0</v>
      </c>
      <c r="K60" s="148" t="s">
        <v>159</v>
      </c>
      <c r="L60" s="229"/>
      <c r="M60" s="229"/>
      <c r="N60" s="11"/>
      <c r="O60" s="11"/>
    </row>
    <row r="61" spans="2:15" s="6" customFormat="1" ht="25.5">
      <c r="B61" s="43">
        <f t="shared" si="3"/>
        <v>16</v>
      </c>
      <c r="C61" s="45"/>
      <c r="D61" s="35" t="s">
        <v>113</v>
      </c>
      <c r="E61" s="128">
        <v>0</v>
      </c>
      <c r="F61" s="141">
        <v>0</v>
      </c>
      <c r="G61" s="129">
        <v>0</v>
      </c>
      <c r="H61" s="129">
        <v>0</v>
      </c>
      <c r="I61" s="49">
        <f t="shared" si="5"/>
        <v>0</v>
      </c>
      <c r="J61" s="149"/>
      <c r="K61" s="150"/>
      <c r="L61" s="229"/>
      <c r="M61" s="229"/>
      <c r="N61" s="11"/>
      <c r="O61" s="11"/>
    </row>
    <row r="62" spans="2:15" s="6" customFormat="1" ht="12.75">
      <c r="B62" s="43">
        <f t="shared" si="3"/>
        <v>17</v>
      </c>
      <c r="C62" s="45"/>
      <c r="D62" s="35" t="s">
        <v>146</v>
      </c>
      <c r="E62" s="128">
        <v>0</v>
      </c>
      <c r="F62" s="141">
        <v>0</v>
      </c>
      <c r="G62" s="129">
        <v>0</v>
      </c>
      <c r="H62" s="129">
        <v>0</v>
      </c>
      <c r="I62" s="49">
        <f t="shared" si="5"/>
        <v>0</v>
      </c>
      <c r="J62" s="149"/>
      <c r="K62" s="150"/>
      <c r="L62" s="229"/>
      <c r="M62" s="229"/>
      <c r="N62" s="11"/>
      <c r="O62" s="11"/>
    </row>
    <row r="63" spans="2:15" s="6" customFormat="1" ht="12.75">
      <c r="B63" s="43">
        <f t="shared" si="3"/>
        <v>18</v>
      </c>
      <c r="C63" s="45"/>
      <c r="D63" s="35" t="s">
        <v>147</v>
      </c>
      <c r="E63" s="128">
        <v>0</v>
      </c>
      <c r="F63" s="141">
        <v>0</v>
      </c>
      <c r="G63" s="129">
        <v>0</v>
      </c>
      <c r="H63" s="129">
        <v>0</v>
      </c>
      <c r="I63" s="49">
        <f t="shared" si="5"/>
        <v>0</v>
      </c>
      <c r="J63" s="137">
        <v>0</v>
      </c>
      <c r="K63" s="147" t="s">
        <v>157</v>
      </c>
      <c r="L63" s="229"/>
      <c r="M63" s="229"/>
      <c r="N63" s="11"/>
      <c r="O63" s="11"/>
    </row>
    <row r="64" spans="2:15" s="6" customFormat="1" ht="12.75">
      <c r="B64" s="43">
        <f t="shared" si="3"/>
        <v>19</v>
      </c>
      <c r="C64" s="45"/>
      <c r="D64" s="35" t="s">
        <v>83</v>
      </c>
      <c r="E64" s="128">
        <v>0</v>
      </c>
      <c r="F64" s="141">
        <v>0</v>
      </c>
      <c r="G64" s="129">
        <v>0</v>
      </c>
      <c r="H64" s="129">
        <v>0</v>
      </c>
      <c r="I64" s="49">
        <f t="shared" si="5"/>
        <v>0</v>
      </c>
      <c r="J64" s="137">
        <v>0</v>
      </c>
      <c r="K64" s="147" t="s">
        <v>157</v>
      </c>
      <c r="L64" s="229"/>
      <c r="M64" s="229"/>
      <c r="N64" s="11"/>
      <c r="O64" s="11"/>
    </row>
    <row r="65" spans="2:15" s="6" customFormat="1" ht="12.75">
      <c r="B65" s="43">
        <f t="shared" si="3"/>
        <v>20</v>
      </c>
      <c r="C65" s="45"/>
      <c r="D65" s="35" t="s">
        <v>148</v>
      </c>
      <c r="E65" s="128">
        <v>0</v>
      </c>
      <c r="F65" s="141">
        <v>0</v>
      </c>
      <c r="G65" s="129">
        <v>0</v>
      </c>
      <c r="H65" s="129">
        <v>0</v>
      </c>
      <c r="I65" s="49">
        <f t="shared" si="5"/>
        <v>0</v>
      </c>
      <c r="J65" s="137">
        <v>0</v>
      </c>
      <c r="K65" s="147" t="s">
        <v>157</v>
      </c>
      <c r="L65" s="229"/>
      <c r="M65" s="229"/>
      <c r="N65" s="11"/>
      <c r="O65" s="11"/>
    </row>
    <row r="66" spans="2:15" s="6" customFormat="1" ht="12.75">
      <c r="B66" s="43">
        <f t="shared" si="3"/>
        <v>21</v>
      </c>
      <c r="C66" s="45"/>
      <c r="D66" s="35" t="s">
        <v>149</v>
      </c>
      <c r="E66" s="128">
        <v>0</v>
      </c>
      <c r="F66" s="141">
        <v>0</v>
      </c>
      <c r="G66" s="129">
        <v>0</v>
      </c>
      <c r="H66" s="129">
        <v>0</v>
      </c>
      <c r="I66" s="49">
        <f t="shared" si="5"/>
        <v>0</v>
      </c>
      <c r="J66" s="137">
        <v>0</v>
      </c>
      <c r="K66" s="147" t="s">
        <v>157</v>
      </c>
      <c r="L66" s="229"/>
      <c r="M66" s="229"/>
      <c r="N66" s="11"/>
      <c r="O66" s="11"/>
    </row>
    <row r="67" spans="2:15" s="6" customFormat="1" ht="12.75">
      <c r="B67" s="43">
        <f t="shared" si="3"/>
        <v>22</v>
      </c>
      <c r="C67" s="45"/>
      <c r="D67" s="35" t="s">
        <v>150</v>
      </c>
      <c r="E67" s="128">
        <v>0</v>
      </c>
      <c r="F67" s="141">
        <v>0</v>
      </c>
      <c r="G67" s="129">
        <v>0</v>
      </c>
      <c r="H67" s="129">
        <v>0</v>
      </c>
      <c r="I67" s="49">
        <f>SUM(F67:H67)</f>
        <v>0</v>
      </c>
      <c r="J67" s="137">
        <v>0</v>
      </c>
      <c r="K67" s="147" t="s">
        <v>157</v>
      </c>
      <c r="L67" s="229"/>
      <c r="M67" s="229"/>
      <c r="N67" s="11"/>
      <c r="O67" s="11"/>
    </row>
    <row r="68" spans="2:15" s="6" customFormat="1" ht="12.75">
      <c r="B68" s="43">
        <f t="shared" si="3"/>
        <v>23</v>
      </c>
      <c r="C68" s="45"/>
      <c r="D68" s="35" t="s">
        <v>151</v>
      </c>
      <c r="E68" s="128">
        <v>0</v>
      </c>
      <c r="F68" s="141">
        <v>0</v>
      </c>
      <c r="G68" s="129">
        <v>0</v>
      </c>
      <c r="H68" s="129">
        <v>0</v>
      </c>
      <c r="I68" s="49">
        <f>SUM(F68:H68)</f>
        <v>0</v>
      </c>
      <c r="J68" s="137">
        <v>0</v>
      </c>
      <c r="K68" s="147" t="s">
        <v>157</v>
      </c>
      <c r="L68" s="229"/>
      <c r="M68" s="229"/>
      <c r="N68" s="11"/>
      <c r="O68" s="11"/>
    </row>
    <row r="69" spans="2:15" s="6" customFormat="1" ht="12.75">
      <c r="B69" s="43">
        <f t="shared" si="3"/>
        <v>24</v>
      </c>
      <c r="C69" s="45"/>
      <c r="D69" s="33" t="s">
        <v>115</v>
      </c>
      <c r="E69" s="128">
        <v>0</v>
      </c>
      <c r="F69" s="141">
        <v>0</v>
      </c>
      <c r="G69" s="129">
        <v>0</v>
      </c>
      <c r="H69" s="129">
        <v>0</v>
      </c>
      <c r="I69" s="49">
        <f t="shared" si="5"/>
        <v>0</v>
      </c>
      <c r="J69" s="227"/>
      <c r="K69" s="228"/>
      <c r="L69" s="229"/>
      <c r="M69" s="229"/>
      <c r="N69" s="11"/>
      <c r="O69" s="11"/>
    </row>
    <row r="70" spans="2:15" s="6" customFormat="1" ht="12.75">
      <c r="B70" s="94">
        <f t="shared" si="3"/>
        <v>25</v>
      </c>
      <c r="C70" s="191"/>
      <c r="D70" s="152" t="s">
        <v>197</v>
      </c>
      <c r="E70" s="153">
        <f>SUM(E47:E69)</f>
        <v>0</v>
      </c>
      <c r="F70" s="171">
        <f>SUM(F47:F69)</f>
        <v>0</v>
      </c>
      <c r="G70" s="172">
        <f>SUM(G47:G69)</f>
        <v>0</v>
      </c>
      <c r="H70" s="172">
        <f>SUM(H47:H69)</f>
        <v>0</v>
      </c>
      <c r="I70" s="173">
        <f>SUM(I47:I69)</f>
        <v>0</v>
      </c>
      <c r="J70" s="154"/>
      <c r="K70" s="155"/>
      <c r="L70" s="229"/>
      <c r="M70" s="229"/>
      <c r="N70" s="11"/>
      <c r="O70" s="11"/>
    </row>
    <row r="71" spans="2:15" s="6" customFormat="1" ht="25.5">
      <c r="B71" s="95">
        <f t="shared" si="3"/>
        <v>26</v>
      </c>
      <c r="C71" s="194"/>
      <c r="D71" s="158" t="s">
        <v>152</v>
      </c>
      <c r="E71" s="159"/>
      <c r="F71" s="144"/>
      <c r="G71" s="145"/>
      <c r="H71" s="145"/>
      <c r="I71" s="146"/>
      <c r="J71" s="160"/>
      <c r="K71" s="151"/>
      <c r="L71" s="229"/>
      <c r="M71" s="229"/>
      <c r="N71" s="11"/>
      <c r="O71" s="11"/>
    </row>
    <row r="72" spans="2:15" s="6" customFormat="1" ht="12.75">
      <c r="B72" s="43">
        <f t="shared" si="3"/>
        <v>27</v>
      </c>
      <c r="C72" s="45"/>
      <c r="D72" s="377" t="s">
        <v>117</v>
      </c>
      <c r="E72" s="128">
        <v>0</v>
      </c>
      <c r="F72" s="141">
        <v>0</v>
      </c>
      <c r="G72" s="129">
        <v>0</v>
      </c>
      <c r="H72" s="129">
        <v>0</v>
      </c>
      <c r="I72" s="49">
        <f aca="true" t="shared" si="6" ref="I72:I80">SUM(F72:H72)</f>
        <v>0</v>
      </c>
      <c r="J72" s="135"/>
      <c r="K72" s="136"/>
      <c r="L72" s="11"/>
      <c r="M72" s="11"/>
      <c r="N72" s="11"/>
      <c r="O72" s="11"/>
    </row>
    <row r="73" spans="2:15" s="6" customFormat="1" ht="12.75">
      <c r="B73" s="43">
        <f t="shared" si="3"/>
        <v>28</v>
      </c>
      <c r="C73" s="45"/>
      <c r="D73" s="377" t="s">
        <v>118</v>
      </c>
      <c r="E73" s="128">
        <v>0</v>
      </c>
      <c r="F73" s="141">
        <v>0</v>
      </c>
      <c r="G73" s="129">
        <v>0</v>
      </c>
      <c r="H73" s="129">
        <v>0</v>
      </c>
      <c r="I73" s="49">
        <f t="shared" si="6"/>
        <v>0</v>
      </c>
      <c r="J73" s="135"/>
      <c r="K73" s="136"/>
      <c r="L73" s="11"/>
      <c r="M73" s="11"/>
      <c r="N73" s="11"/>
      <c r="O73" s="11"/>
    </row>
    <row r="74" spans="2:15" s="6" customFormat="1" ht="12.75">
      <c r="B74" s="43">
        <f t="shared" si="3"/>
        <v>29</v>
      </c>
      <c r="C74" s="45"/>
      <c r="D74" s="377" t="s">
        <v>119</v>
      </c>
      <c r="E74" s="128">
        <v>0</v>
      </c>
      <c r="F74" s="141">
        <v>0</v>
      </c>
      <c r="G74" s="129">
        <v>0</v>
      </c>
      <c r="H74" s="129">
        <v>0</v>
      </c>
      <c r="I74" s="49">
        <f t="shared" si="6"/>
        <v>0</v>
      </c>
      <c r="J74" s="135"/>
      <c r="K74" s="136"/>
      <c r="L74" s="11"/>
      <c r="M74" s="11"/>
      <c r="N74" s="11"/>
      <c r="O74" s="11"/>
    </row>
    <row r="75" spans="2:15" s="6" customFormat="1" ht="12.75">
      <c r="B75" s="43">
        <f t="shared" si="3"/>
        <v>30</v>
      </c>
      <c r="C75" s="45"/>
      <c r="D75" s="377" t="s">
        <v>120</v>
      </c>
      <c r="E75" s="128">
        <v>0</v>
      </c>
      <c r="F75" s="141">
        <v>0</v>
      </c>
      <c r="G75" s="129">
        <v>0</v>
      </c>
      <c r="H75" s="129">
        <v>0</v>
      </c>
      <c r="I75" s="49">
        <f t="shared" si="6"/>
        <v>0</v>
      </c>
      <c r="J75" s="135"/>
      <c r="K75" s="136"/>
      <c r="L75" s="11"/>
      <c r="M75" s="11"/>
      <c r="N75" s="11"/>
      <c r="O75" s="11"/>
    </row>
    <row r="76" spans="2:15" s="6" customFormat="1" ht="12.75">
      <c r="B76" s="43">
        <f t="shared" si="3"/>
        <v>31</v>
      </c>
      <c r="C76" s="45"/>
      <c r="D76" s="377" t="s">
        <v>121</v>
      </c>
      <c r="E76" s="128">
        <v>0</v>
      </c>
      <c r="F76" s="141">
        <v>0</v>
      </c>
      <c r="G76" s="129">
        <v>0</v>
      </c>
      <c r="H76" s="129">
        <v>0</v>
      </c>
      <c r="I76" s="49">
        <f t="shared" si="6"/>
        <v>0</v>
      </c>
      <c r="J76" s="135"/>
      <c r="K76" s="136"/>
      <c r="L76" s="11"/>
      <c r="M76" s="11"/>
      <c r="N76" s="11"/>
      <c r="O76" s="11"/>
    </row>
    <row r="77" spans="2:15" s="6" customFormat="1" ht="12.75">
      <c r="B77" s="43">
        <f t="shared" si="3"/>
        <v>32</v>
      </c>
      <c r="C77" s="45"/>
      <c r="D77" s="377" t="s">
        <v>122</v>
      </c>
      <c r="E77" s="128">
        <v>0</v>
      </c>
      <c r="F77" s="141">
        <v>0</v>
      </c>
      <c r="G77" s="129">
        <v>0</v>
      </c>
      <c r="H77" s="129">
        <v>0</v>
      </c>
      <c r="I77" s="49">
        <f t="shared" si="6"/>
        <v>0</v>
      </c>
      <c r="J77" s="135"/>
      <c r="K77" s="136"/>
      <c r="L77" s="11"/>
      <c r="M77" s="11"/>
      <c r="N77" s="11"/>
      <c r="O77" s="11"/>
    </row>
    <row r="78" spans="2:15" s="6" customFormat="1" ht="12.75">
      <c r="B78" s="43">
        <f t="shared" si="3"/>
        <v>33</v>
      </c>
      <c r="C78" s="45"/>
      <c r="D78" s="377" t="s">
        <v>123</v>
      </c>
      <c r="E78" s="128">
        <v>0</v>
      </c>
      <c r="F78" s="141">
        <v>0</v>
      </c>
      <c r="G78" s="129">
        <v>0</v>
      </c>
      <c r="H78" s="129">
        <v>0</v>
      </c>
      <c r="I78" s="49">
        <f t="shared" si="6"/>
        <v>0</v>
      </c>
      <c r="J78" s="135"/>
      <c r="K78" s="136"/>
      <c r="L78" s="11"/>
      <c r="M78" s="11"/>
      <c r="N78" s="11"/>
      <c r="O78" s="11"/>
    </row>
    <row r="79" spans="2:15" s="6" customFormat="1" ht="12.75">
      <c r="B79" s="43">
        <f t="shared" si="3"/>
        <v>34</v>
      </c>
      <c r="C79" s="45"/>
      <c r="D79" s="377" t="s">
        <v>124</v>
      </c>
      <c r="E79" s="128">
        <v>0</v>
      </c>
      <c r="F79" s="141">
        <v>0</v>
      </c>
      <c r="G79" s="129">
        <v>0</v>
      </c>
      <c r="H79" s="129">
        <v>0</v>
      </c>
      <c r="I79" s="49">
        <f t="shared" si="6"/>
        <v>0</v>
      </c>
      <c r="J79" s="135"/>
      <c r="K79" s="136"/>
      <c r="L79" s="11"/>
      <c r="M79" s="11"/>
      <c r="N79" s="11"/>
      <c r="O79" s="11"/>
    </row>
    <row r="80" spans="2:15" s="6" customFormat="1" ht="12.75">
      <c r="B80" s="43">
        <f t="shared" si="3"/>
        <v>35</v>
      </c>
      <c r="C80" s="45"/>
      <c r="D80" s="378" t="s">
        <v>125</v>
      </c>
      <c r="E80" s="128">
        <v>0</v>
      </c>
      <c r="F80" s="141">
        <v>0</v>
      </c>
      <c r="G80" s="129">
        <v>0</v>
      </c>
      <c r="H80" s="129">
        <v>0</v>
      </c>
      <c r="I80" s="49">
        <f t="shared" si="6"/>
        <v>0</v>
      </c>
      <c r="J80" s="135"/>
      <c r="K80" s="136"/>
      <c r="L80" s="11"/>
      <c r="M80" s="11"/>
      <c r="N80" s="11"/>
      <c r="O80" s="11"/>
    </row>
    <row r="81" spans="2:15" s="6" customFormat="1" ht="25.5">
      <c r="B81" s="94">
        <f t="shared" si="3"/>
        <v>36</v>
      </c>
      <c r="C81" s="191"/>
      <c r="D81" s="574" t="s">
        <v>153</v>
      </c>
      <c r="E81" s="138">
        <f>SUM(E72:E80)</f>
        <v>0</v>
      </c>
      <c r="F81" s="142">
        <f>SUM(F72:F80)</f>
        <v>0</v>
      </c>
      <c r="G81" s="139">
        <f>SUM(G72:G80)</f>
        <v>0</v>
      </c>
      <c r="H81" s="139">
        <f>SUM(H72:H80)</f>
        <v>0</v>
      </c>
      <c r="I81" s="143">
        <f>SUM(I72:I80)</f>
        <v>0</v>
      </c>
      <c r="J81" s="161"/>
      <c r="K81" s="136"/>
      <c r="L81" s="11"/>
      <c r="M81" s="11"/>
      <c r="N81" s="11"/>
      <c r="O81" s="11"/>
    </row>
    <row r="82" spans="2:15" s="6" customFormat="1" ht="12.75">
      <c r="B82" s="94">
        <f t="shared" si="3"/>
        <v>37</v>
      </c>
      <c r="C82" s="191"/>
      <c r="D82" s="1250" t="s">
        <v>154</v>
      </c>
      <c r="E82" s="186">
        <f>E70+E81</f>
        <v>0</v>
      </c>
      <c r="F82" s="187">
        <f>F70+F81</f>
        <v>0</v>
      </c>
      <c r="G82" s="188">
        <f>G70+G81</f>
        <v>0</v>
      </c>
      <c r="H82" s="188">
        <f>H70+H81</f>
        <v>0</v>
      </c>
      <c r="I82" s="189">
        <f>I70+I81</f>
        <v>0</v>
      </c>
      <c r="J82" s="135"/>
      <c r="K82" s="136"/>
      <c r="L82" s="11"/>
      <c r="M82" s="11"/>
      <c r="N82" s="11"/>
      <c r="O82" s="11"/>
    </row>
    <row r="83" spans="2:11" s="6" customFormat="1" ht="26.25" thickBot="1">
      <c r="B83" s="94">
        <f t="shared" si="3"/>
        <v>38</v>
      </c>
      <c r="C83" s="45"/>
      <c r="D83" s="1251" t="s">
        <v>155</v>
      </c>
      <c r="E83" s="128">
        <v>0</v>
      </c>
      <c r="F83" s="141">
        <v>0</v>
      </c>
      <c r="G83" s="129">
        <v>0</v>
      </c>
      <c r="H83" s="129">
        <v>0</v>
      </c>
      <c r="I83" s="49">
        <f>SUM(F83:H83)</f>
        <v>0</v>
      </c>
      <c r="J83" s="104"/>
      <c r="K83" s="105"/>
    </row>
    <row r="84" spans="1:11" ht="13.5" thickBot="1">
      <c r="A84" s="19"/>
      <c r="B84" s="44">
        <f t="shared" si="3"/>
        <v>39</v>
      </c>
      <c r="C84" s="193"/>
      <c r="D84" s="196" t="s">
        <v>156</v>
      </c>
      <c r="E84" s="576">
        <f>E82+E83</f>
        <v>0</v>
      </c>
      <c r="F84" s="576">
        <f>F82+F83</f>
        <v>0</v>
      </c>
      <c r="G84" s="576">
        <f>G82+G83</f>
        <v>0</v>
      </c>
      <c r="H84" s="576">
        <f>H82+H83</f>
        <v>0</v>
      </c>
      <c r="I84" s="576">
        <f>I82+I83</f>
        <v>0</v>
      </c>
      <c r="J84" s="102"/>
      <c r="K84" s="103"/>
    </row>
    <row r="85" spans="1:11" ht="12.75">
      <c r="A85" s="19"/>
      <c r="B85" s="45"/>
      <c r="C85" s="45"/>
      <c r="D85" s="180"/>
      <c r="E85" s="60"/>
      <c r="F85" s="60"/>
      <c r="G85" s="60"/>
      <c r="H85" s="60"/>
      <c r="I85" s="60"/>
      <c r="J85" s="37"/>
      <c r="K85" s="37"/>
    </row>
    <row r="86" spans="1:12" s="21" customFormat="1" ht="15">
      <c r="A86" s="334" t="s">
        <v>160</v>
      </c>
      <c r="B86" s="40"/>
      <c r="C86" s="40"/>
      <c r="D86" s="31"/>
      <c r="E86" s="62"/>
      <c r="F86" s="62"/>
      <c r="G86" s="334"/>
      <c r="H86" s="62"/>
      <c r="I86" s="62"/>
      <c r="J86" s="62"/>
      <c r="K86" s="62"/>
      <c r="L86" s="62"/>
    </row>
    <row r="87" spans="1:12" s="21" customFormat="1" ht="15.75" thickBot="1">
      <c r="A87" s="230"/>
      <c r="B87" s="40"/>
      <c r="C87" s="40"/>
      <c r="D87" s="31"/>
      <c r="E87" s="62"/>
      <c r="F87" s="62"/>
      <c r="G87" s="62"/>
      <c r="H87" s="62"/>
      <c r="I87" s="62"/>
      <c r="J87" s="62"/>
      <c r="K87" s="62"/>
      <c r="L87" s="62"/>
    </row>
    <row r="88" spans="5:11" ht="12.75" customHeight="1">
      <c r="E88" s="15">
        <f>1</f>
        <v>1</v>
      </c>
      <c r="F88" s="27">
        <f>E88+1</f>
        <v>2</v>
      </c>
      <c r="G88" s="4">
        <f>F88+1</f>
        <v>3</v>
      </c>
      <c r="H88" s="4">
        <f>G88+1</f>
        <v>4</v>
      </c>
      <c r="I88" s="5">
        <f>H88+1</f>
        <v>5</v>
      </c>
      <c r="J88" s="1497" t="s">
        <v>166</v>
      </c>
      <c r="K88" s="1498"/>
    </row>
    <row r="89" spans="5:11" ht="25.5" customHeight="1" thickBot="1">
      <c r="E89" s="376" t="s">
        <v>99</v>
      </c>
      <c r="F89" s="374" t="s">
        <v>100</v>
      </c>
      <c r="G89" s="376" t="s">
        <v>132</v>
      </c>
      <c r="H89" s="376" t="s">
        <v>78</v>
      </c>
      <c r="I89" s="376" t="s">
        <v>102</v>
      </c>
      <c r="J89" s="1499"/>
      <c r="K89" s="1500"/>
    </row>
    <row r="90" spans="2:11" s="6" customFormat="1" ht="12.75">
      <c r="B90" s="42">
        <v>1</v>
      </c>
      <c r="C90" s="195"/>
      <c r="D90" s="36" t="s">
        <v>161</v>
      </c>
      <c r="E90" s="67"/>
      <c r="F90" s="93"/>
      <c r="G90" s="68"/>
      <c r="H90" s="68"/>
      <c r="I90" s="56"/>
      <c r="J90" s="162"/>
      <c r="K90" s="7"/>
    </row>
    <row r="91" spans="2:11" s="6" customFormat="1" ht="12.75">
      <c r="B91" s="43">
        <f>B90+1</f>
        <v>2</v>
      </c>
      <c r="C91" s="45"/>
      <c r="D91" s="35" t="s">
        <v>114</v>
      </c>
      <c r="E91" s="57">
        <v>0</v>
      </c>
      <c r="F91" s="98">
        <v>0</v>
      </c>
      <c r="G91" s="58">
        <v>0</v>
      </c>
      <c r="H91" s="58">
        <v>0</v>
      </c>
      <c r="I91" s="59">
        <f>SUM(F91:H91)</f>
        <v>0</v>
      </c>
      <c r="J91" s="164"/>
      <c r="K91" s="165"/>
    </row>
    <row r="92" spans="2:11" s="6" customFormat="1" ht="12.75">
      <c r="B92" s="43">
        <f>B91+1</f>
        <v>3</v>
      </c>
      <c r="C92" s="45"/>
      <c r="D92" s="35" t="s">
        <v>162</v>
      </c>
      <c r="E92" s="57">
        <v>0</v>
      </c>
      <c r="F92" s="98">
        <v>0</v>
      </c>
      <c r="G92" s="58">
        <v>0</v>
      </c>
      <c r="H92" s="58">
        <v>0</v>
      </c>
      <c r="I92" s="59">
        <f>SUM(F92:H92)</f>
        <v>0</v>
      </c>
      <c r="J92" s="163">
        <v>0</v>
      </c>
      <c r="K92" s="148" t="s">
        <v>158</v>
      </c>
    </row>
    <row r="93" spans="2:11" s="6" customFormat="1" ht="12.75">
      <c r="B93" s="43">
        <f>B92+1</f>
        <v>4</v>
      </c>
      <c r="C93" s="45"/>
      <c r="D93" s="35" t="s">
        <v>163</v>
      </c>
      <c r="E93" s="57">
        <v>0</v>
      </c>
      <c r="F93" s="98">
        <v>0</v>
      </c>
      <c r="G93" s="58">
        <v>0</v>
      </c>
      <c r="H93" s="58">
        <v>0</v>
      </c>
      <c r="I93" s="59">
        <f>SUM(F93:H93)</f>
        <v>0</v>
      </c>
      <c r="J93" s="163">
        <v>0</v>
      </c>
      <c r="K93" s="147" t="s">
        <v>157</v>
      </c>
    </row>
    <row r="94" spans="2:11" s="6" customFormat="1" ht="13.5" thickBot="1">
      <c r="B94" s="43">
        <f>B93+1</f>
        <v>5</v>
      </c>
      <c r="C94" s="45"/>
      <c r="D94" s="33" t="s">
        <v>164</v>
      </c>
      <c r="E94" s="57">
        <v>0</v>
      </c>
      <c r="F94" s="98">
        <v>0</v>
      </c>
      <c r="G94" s="58">
        <v>0</v>
      </c>
      <c r="H94" s="58">
        <v>0</v>
      </c>
      <c r="I94" s="59">
        <f>SUM(F94:H94)</f>
        <v>0</v>
      </c>
      <c r="J94" s="166"/>
      <c r="K94" s="167"/>
    </row>
    <row r="95" spans="2:11" ht="26.25" thickBot="1">
      <c r="B95" s="1191">
        <f>+B94+1</f>
        <v>6</v>
      </c>
      <c r="C95" s="1192"/>
      <c r="D95" s="1193" t="s">
        <v>165</v>
      </c>
      <c r="E95" s="577">
        <f>SUM(E91:E94)</f>
        <v>0</v>
      </c>
      <c r="F95" s="577">
        <f>SUM(F91:F94)</f>
        <v>0</v>
      </c>
      <c r="G95" s="577">
        <f>SUM(G91:G94)</f>
        <v>0</v>
      </c>
      <c r="H95" s="577">
        <f>SUM(H91:H94)</f>
        <v>0</v>
      </c>
      <c r="I95" s="577">
        <f>SUM(I91:I94)</f>
        <v>0</v>
      </c>
      <c r="J95" s="168"/>
      <c r="K95" s="169"/>
    </row>
    <row r="96" spans="1:13" ht="12.75">
      <c r="A96" s="19"/>
      <c r="B96" s="45"/>
      <c r="C96" s="45"/>
      <c r="D96" s="34"/>
      <c r="E96" s="60"/>
      <c r="F96" s="60"/>
      <c r="G96" s="60"/>
      <c r="H96" s="60"/>
      <c r="I96" s="60"/>
      <c r="J96" s="60"/>
      <c r="K96" s="60"/>
      <c r="L96" s="61"/>
      <c r="M96" s="19"/>
    </row>
    <row r="97" spans="1:13" ht="12.75">
      <c r="A97" s="19"/>
      <c r="B97" s="45"/>
      <c r="C97" s="45"/>
      <c r="D97" s="34"/>
      <c r="E97" s="60"/>
      <c r="F97" s="60"/>
      <c r="G97" s="60"/>
      <c r="H97" s="60"/>
      <c r="I97" s="60"/>
      <c r="J97" s="60"/>
      <c r="K97" s="60"/>
      <c r="L97" s="60"/>
      <c r="M97" s="19"/>
    </row>
    <row r="98" spans="1:12" s="21" customFormat="1" ht="13.5" customHeight="1">
      <c r="A98" s="334" t="s">
        <v>167</v>
      </c>
      <c r="B98" s="40"/>
      <c r="C98" s="40"/>
      <c r="D98" s="31"/>
      <c r="F98" s="62"/>
      <c r="G98" s="62"/>
      <c r="H98" s="62"/>
      <c r="I98" s="62"/>
      <c r="J98" s="62"/>
      <c r="K98" s="62"/>
      <c r="L98" s="62"/>
    </row>
    <row r="99" spans="1:11" s="21" customFormat="1" ht="15.75" thickBot="1">
      <c r="A99" s="230"/>
      <c r="B99" s="40"/>
      <c r="C99" s="40"/>
      <c r="D99" s="31"/>
      <c r="E99" s="62"/>
      <c r="F99" s="62"/>
      <c r="G99" s="62"/>
      <c r="H99" s="62"/>
      <c r="I99" s="62"/>
      <c r="K99" s="526"/>
    </row>
    <row r="100" spans="5:11" ht="12.75">
      <c r="E100" s="15">
        <f>1</f>
        <v>1</v>
      </c>
      <c r="F100" s="27">
        <f>E100+1</f>
        <v>2</v>
      </c>
      <c r="G100" s="4">
        <f>F100+1</f>
        <v>3</v>
      </c>
      <c r="H100" s="4">
        <f>G100+1</f>
        <v>4</v>
      </c>
      <c r="I100" s="5">
        <f>H100+1</f>
        <v>5</v>
      </c>
      <c r="K100" s="337"/>
    </row>
    <row r="101" spans="5:11" ht="55.5" customHeight="1" thickBot="1">
      <c r="E101" s="376" t="s">
        <v>99</v>
      </c>
      <c r="F101" s="374" t="s">
        <v>100</v>
      </c>
      <c r="G101" s="376" t="s">
        <v>132</v>
      </c>
      <c r="H101" s="376" t="s">
        <v>78</v>
      </c>
      <c r="I101" s="376" t="s">
        <v>102</v>
      </c>
      <c r="K101" s="337"/>
    </row>
    <row r="102" spans="2:11" ht="25.5" customHeight="1">
      <c r="B102" s="42">
        <v>1</v>
      </c>
      <c r="C102" s="195"/>
      <c r="D102" s="36" t="s">
        <v>168</v>
      </c>
      <c r="E102" s="909"/>
      <c r="F102" s="64"/>
      <c r="G102" s="65"/>
      <c r="H102" s="65"/>
      <c r="I102" s="910"/>
      <c r="K102" s="337"/>
    </row>
    <row r="103" spans="2:11" s="6" customFormat="1" ht="12.75">
      <c r="B103" s="43">
        <f>B102+1</f>
        <v>2</v>
      </c>
      <c r="C103" s="45"/>
      <c r="D103" s="895" t="s">
        <v>169</v>
      </c>
      <c r="E103" s="900">
        <v>0</v>
      </c>
      <c r="F103" s="897">
        <v>0</v>
      </c>
      <c r="G103" s="58">
        <v>0</v>
      </c>
      <c r="H103" s="58">
        <v>0</v>
      </c>
      <c r="I103" s="901">
        <f aca="true" t="shared" si="7" ref="I103:I108">SUM(F103:H103)</f>
        <v>0</v>
      </c>
      <c r="K103" s="527"/>
    </row>
    <row r="104" spans="2:11" s="6" customFormat="1" ht="12.75">
      <c r="B104" s="43">
        <f aca="true" t="shared" si="8" ref="B104:B113">B103+1</f>
        <v>3</v>
      </c>
      <c r="C104" s="45"/>
      <c r="D104" s="895" t="s">
        <v>170</v>
      </c>
      <c r="E104" s="900">
        <v>0</v>
      </c>
      <c r="F104" s="897">
        <v>0</v>
      </c>
      <c r="G104" s="58">
        <v>0</v>
      </c>
      <c r="H104" s="58">
        <v>0</v>
      </c>
      <c r="I104" s="901">
        <f t="shared" si="7"/>
        <v>0</v>
      </c>
      <c r="K104" s="441"/>
    </row>
    <row r="105" spans="2:11" s="6" customFormat="1" ht="12.75">
      <c r="B105" s="43">
        <f t="shared" si="8"/>
        <v>4</v>
      </c>
      <c r="C105" s="45"/>
      <c r="D105" s="895" t="s">
        <v>171</v>
      </c>
      <c r="E105" s="900">
        <v>0</v>
      </c>
      <c r="F105" s="897">
        <v>0</v>
      </c>
      <c r="G105" s="58">
        <v>0</v>
      </c>
      <c r="H105" s="58">
        <v>0</v>
      </c>
      <c r="I105" s="901">
        <f t="shared" si="7"/>
        <v>0</v>
      </c>
      <c r="K105" s="441"/>
    </row>
    <row r="106" spans="2:11" s="6" customFormat="1" ht="12.75">
      <c r="B106" s="43">
        <f t="shared" si="8"/>
        <v>5</v>
      </c>
      <c r="C106" s="45"/>
      <c r="D106" s="895" t="s">
        <v>172</v>
      </c>
      <c r="E106" s="900">
        <v>0</v>
      </c>
      <c r="F106" s="897">
        <v>0</v>
      </c>
      <c r="G106" s="58">
        <v>0</v>
      </c>
      <c r="H106" s="58">
        <v>0</v>
      </c>
      <c r="I106" s="901">
        <f t="shared" si="7"/>
        <v>0</v>
      </c>
      <c r="K106" s="441"/>
    </row>
    <row r="107" spans="2:11" s="6" customFormat="1" ht="12.75">
      <c r="B107" s="43">
        <f t="shared" si="8"/>
        <v>6</v>
      </c>
      <c r="C107" s="45"/>
      <c r="D107" s="895" t="s">
        <v>173</v>
      </c>
      <c r="E107" s="900">
        <v>0</v>
      </c>
      <c r="F107" s="897">
        <v>0</v>
      </c>
      <c r="G107" s="58">
        <v>0</v>
      </c>
      <c r="H107" s="58">
        <v>0</v>
      </c>
      <c r="I107" s="901">
        <f t="shared" si="7"/>
        <v>0</v>
      </c>
      <c r="K107" s="441"/>
    </row>
    <row r="108" spans="2:11" s="6" customFormat="1" ht="12.75">
      <c r="B108" s="43">
        <f t="shared" si="8"/>
        <v>7</v>
      </c>
      <c r="C108" s="45"/>
      <c r="D108" s="895" t="s">
        <v>174</v>
      </c>
      <c r="E108" s="900">
        <v>0</v>
      </c>
      <c r="F108" s="897">
        <v>0</v>
      </c>
      <c r="G108" s="58">
        <v>0</v>
      </c>
      <c r="H108" s="58">
        <v>0</v>
      </c>
      <c r="I108" s="901">
        <f t="shared" si="7"/>
        <v>0</v>
      </c>
      <c r="K108" s="441"/>
    </row>
    <row r="109" spans="2:11" s="6" customFormat="1" ht="12.75">
      <c r="B109" s="94">
        <f t="shared" si="8"/>
        <v>8</v>
      </c>
      <c r="C109" s="191"/>
      <c r="D109" s="152" t="s">
        <v>175</v>
      </c>
      <c r="E109" s="902">
        <f>SUM(E103:E108)</f>
        <v>0</v>
      </c>
      <c r="F109" s="898">
        <f>SUM(F103:F108)</f>
        <v>0</v>
      </c>
      <c r="G109" s="90">
        <f>SUM(G103:G108)</f>
        <v>0</v>
      </c>
      <c r="H109" s="90">
        <f>SUM(H103:H108)</f>
        <v>0</v>
      </c>
      <c r="I109" s="903">
        <f>SUM(I103:I108)</f>
        <v>0</v>
      </c>
      <c r="K109" s="441"/>
    </row>
    <row r="110" spans="2:11" s="6" customFormat="1" ht="25.5">
      <c r="B110" s="43">
        <f t="shared" si="8"/>
        <v>9</v>
      </c>
      <c r="C110" s="45"/>
      <c r="D110" s="896" t="s">
        <v>176</v>
      </c>
      <c r="E110" s="904"/>
      <c r="F110" s="899"/>
      <c r="G110" s="899"/>
      <c r="H110" s="899"/>
      <c r="I110" s="905"/>
      <c r="K110" s="441"/>
    </row>
    <row r="111" spans="2:11" s="6" customFormat="1" ht="12.75">
      <c r="B111" s="43">
        <f t="shared" si="8"/>
        <v>10</v>
      </c>
      <c r="C111" s="45"/>
      <c r="D111" s="37" t="s">
        <v>117</v>
      </c>
      <c r="E111" s="900">
        <v>0</v>
      </c>
      <c r="F111" s="129">
        <v>0</v>
      </c>
      <c r="G111" s="129">
        <v>0</v>
      </c>
      <c r="H111" s="129">
        <v>0</v>
      </c>
      <c r="I111" s="906">
        <f aca="true" t="shared" si="9" ref="I111:I119">SUM(F111:H111)</f>
        <v>0</v>
      </c>
      <c r="K111" s="441"/>
    </row>
    <row r="112" spans="2:11" s="6" customFormat="1" ht="12.75">
      <c r="B112" s="43">
        <f t="shared" si="8"/>
        <v>11</v>
      </c>
      <c r="C112" s="45"/>
      <c r="D112" s="37" t="s">
        <v>118</v>
      </c>
      <c r="E112" s="900">
        <v>0</v>
      </c>
      <c r="F112" s="129">
        <v>0</v>
      </c>
      <c r="G112" s="129">
        <v>0</v>
      </c>
      <c r="H112" s="129">
        <v>0</v>
      </c>
      <c r="I112" s="906">
        <f t="shared" si="9"/>
        <v>0</v>
      </c>
      <c r="K112" s="441"/>
    </row>
    <row r="113" spans="2:11" s="6" customFormat="1" ht="12.75">
      <c r="B113" s="43">
        <f t="shared" si="8"/>
        <v>12</v>
      </c>
      <c r="C113" s="45"/>
      <c r="D113" s="37" t="s">
        <v>119</v>
      </c>
      <c r="E113" s="900">
        <v>0</v>
      </c>
      <c r="F113" s="129">
        <v>0</v>
      </c>
      <c r="G113" s="129">
        <v>0</v>
      </c>
      <c r="H113" s="129">
        <v>0</v>
      </c>
      <c r="I113" s="906">
        <f t="shared" si="9"/>
        <v>0</v>
      </c>
      <c r="K113" s="441"/>
    </row>
    <row r="114" spans="2:11" s="6" customFormat="1" ht="12.75">
      <c r="B114" s="43">
        <f aca="true" t="shared" si="10" ref="B114:B121">B113+1</f>
        <v>13</v>
      </c>
      <c r="C114" s="45"/>
      <c r="D114" s="37" t="s">
        <v>120</v>
      </c>
      <c r="E114" s="900">
        <v>0</v>
      </c>
      <c r="F114" s="129">
        <v>0</v>
      </c>
      <c r="G114" s="129">
        <v>0</v>
      </c>
      <c r="H114" s="129">
        <v>0</v>
      </c>
      <c r="I114" s="906">
        <f t="shared" si="9"/>
        <v>0</v>
      </c>
      <c r="K114" s="441"/>
    </row>
    <row r="115" spans="2:11" s="6" customFormat="1" ht="12.75">
      <c r="B115" s="43">
        <f t="shared" si="10"/>
        <v>14</v>
      </c>
      <c r="C115" s="45"/>
      <c r="D115" s="37" t="s">
        <v>121</v>
      </c>
      <c r="E115" s="900">
        <v>0</v>
      </c>
      <c r="F115" s="129">
        <v>0</v>
      </c>
      <c r="G115" s="129">
        <v>0</v>
      </c>
      <c r="H115" s="129">
        <v>0</v>
      </c>
      <c r="I115" s="906">
        <f t="shared" si="9"/>
        <v>0</v>
      </c>
      <c r="K115" s="441"/>
    </row>
    <row r="116" spans="2:11" s="6" customFormat="1" ht="12.75">
      <c r="B116" s="43">
        <f t="shared" si="10"/>
        <v>15</v>
      </c>
      <c r="C116" s="45"/>
      <c r="D116" s="37" t="s">
        <v>122</v>
      </c>
      <c r="E116" s="900">
        <v>0</v>
      </c>
      <c r="F116" s="129">
        <v>0</v>
      </c>
      <c r="G116" s="129">
        <v>0</v>
      </c>
      <c r="H116" s="129">
        <v>0</v>
      </c>
      <c r="I116" s="906">
        <f t="shared" si="9"/>
        <v>0</v>
      </c>
      <c r="K116" s="441"/>
    </row>
    <row r="117" spans="2:11" s="6" customFormat="1" ht="12.75">
      <c r="B117" s="43">
        <f t="shared" si="10"/>
        <v>16</v>
      </c>
      <c r="C117" s="45"/>
      <c r="D117" s="37" t="s">
        <v>123</v>
      </c>
      <c r="E117" s="900">
        <v>0</v>
      </c>
      <c r="F117" s="129">
        <v>0</v>
      </c>
      <c r="G117" s="129">
        <v>0</v>
      </c>
      <c r="H117" s="129">
        <v>0</v>
      </c>
      <c r="I117" s="906">
        <f t="shared" si="9"/>
        <v>0</v>
      </c>
      <c r="K117" s="441"/>
    </row>
    <row r="118" spans="2:11" s="6" customFormat="1" ht="12.75">
      <c r="B118" s="43">
        <f t="shared" si="10"/>
        <v>17</v>
      </c>
      <c r="C118" s="45"/>
      <c r="D118" s="37" t="s">
        <v>124</v>
      </c>
      <c r="E118" s="900">
        <v>0</v>
      </c>
      <c r="F118" s="129">
        <v>0</v>
      </c>
      <c r="G118" s="129">
        <v>0</v>
      </c>
      <c r="H118" s="129">
        <v>0</v>
      </c>
      <c r="I118" s="906">
        <f t="shared" si="9"/>
        <v>0</v>
      </c>
      <c r="K118" s="441"/>
    </row>
    <row r="119" spans="2:11" s="6" customFormat="1" ht="12.75">
      <c r="B119" s="43">
        <f t="shared" si="10"/>
        <v>18</v>
      </c>
      <c r="C119" s="45"/>
      <c r="D119" s="37" t="s">
        <v>125</v>
      </c>
      <c r="E119" s="900">
        <v>0</v>
      </c>
      <c r="F119" s="129">
        <v>0</v>
      </c>
      <c r="G119" s="129">
        <v>0</v>
      </c>
      <c r="H119" s="129">
        <v>0</v>
      </c>
      <c r="I119" s="906">
        <f t="shared" si="9"/>
        <v>0</v>
      </c>
      <c r="K119" s="441"/>
    </row>
    <row r="120" spans="2:11" s="6" customFormat="1" ht="13.5" thickBot="1">
      <c r="B120" s="43">
        <f t="shared" si="10"/>
        <v>19</v>
      </c>
      <c r="C120" s="45"/>
      <c r="D120" s="177" t="s">
        <v>177</v>
      </c>
      <c r="E120" s="1198">
        <f>SUM(E111:E119)</f>
        <v>0</v>
      </c>
      <c r="F120" s="389">
        <f>SUM(F111:F119)</f>
        <v>0</v>
      </c>
      <c r="G120" s="389">
        <f>SUM(G111:G119)</f>
        <v>0</v>
      </c>
      <c r="H120" s="389">
        <f>SUM(H111:H119)</f>
        <v>0</v>
      </c>
      <c r="I120" s="1199">
        <f>SUM(I111:I119)</f>
        <v>0</v>
      </c>
      <c r="K120" s="441"/>
    </row>
    <row r="121" spans="2:11" ht="13.5" thickBot="1">
      <c r="B121" s="44">
        <f t="shared" si="10"/>
        <v>20</v>
      </c>
      <c r="C121" s="193"/>
      <c r="D121" s="1252" t="s">
        <v>178</v>
      </c>
      <c r="E121" s="1200">
        <f>E109+E120</f>
        <v>0</v>
      </c>
      <c r="F121" s="1201">
        <f>F109+F120</f>
        <v>0</v>
      </c>
      <c r="G121" s="1202">
        <f>G109+G120</f>
        <v>0</v>
      </c>
      <c r="H121" s="1202">
        <f>H109+H120</f>
        <v>0</v>
      </c>
      <c r="I121" s="1203">
        <f>I109+I120</f>
        <v>0</v>
      </c>
      <c r="K121" s="338"/>
    </row>
    <row r="122" spans="1:13" ht="12.75">
      <c r="A122" s="19"/>
      <c r="B122" s="45"/>
      <c r="C122" s="45"/>
      <c r="D122" s="34"/>
      <c r="E122" s="60"/>
      <c r="F122" s="60"/>
      <c r="G122" s="60"/>
      <c r="H122" s="60"/>
      <c r="I122" s="60"/>
      <c r="K122" s="338"/>
      <c r="L122" s="61"/>
      <c r="M122" s="19"/>
    </row>
    <row r="123" spans="1:4" s="235" customFormat="1" ht="12.75" customHeight="1">
      <c r="A123" s="334" t="s">
        <v>180</v>
      </c>
      <c r="B123" s="40"/>
      <c r="C123" s="40"/>
      <c r="D123" s="234"/>
    </row>
    <row r="124" spans="1:4" s="28" customFormat="1" ht="12.75" customHeight="1" thickBot="1">
      <c r="A124" s="231"/>
      <c r="B124" s="232"/>
      <c r="C124" s="232"/>
      <c r="D124" s="233"/>
    </row>
    <row r="125" spans="2:9" ht="12.75" customHeight="1">
      <c r="B125" s="1194"/>
      <c r="C125" s="1194"/>
      <c r="D125" s="1195"/>
      <c r="E125" s="15">
        <f>1</f>
        <v>1</v>
      </c>
      <c r="F125" s="27">
        <f>E125+1</f>
        <v>2</v>
      </c>
      <c r="G125" s="4">
        <f>F125+1</f>
        <v>3</v>
      </c>
      <c r="H125" s="4">
        <f>G125+1</f>
        <v>4</v>
      </c>
      <c r="I125" s="5">
        <f>H125+1</f>
        <v>5</v>
      </c>
    </row>
    <row r="126" spans="2:15" s="96" customFormat="1" ht="62.25" customHeight="1" thickBot="1">
      <c r="B126" s="1196"/>
      <c r="C126" s="1196"/>
      <c r="D126" s="1197"/>
      <c r="E126" s="376" t="s">
        <v>99</v>
      </c>
      <c r="F126" s="374" t="s">
        <v>100</v>
      </c>
      <c r="G126" s="376" t="s">
        <v>132</v>
      </c>
      <c r="H126" s="376" t="s">
        <v>78</v>
      </c>
      <c r="I126" s="376" t="s">
        <v>102</v>
      </c>
      <c r="K126" s="1501"/>
      <c r="L126" s="1501"/>
      <c r="M126" s="1501"/>
      <c r="N126" s="1501"/>
      <c r="O126" s="1501"/>
    </row>
    <row r="127" spans="2:9" s="96" customFormat="1" ht="26.25" customHeight="1">
      <c r="B127" s="42">
        <f>1</f>
        <v>1</v>
      </c>
      <c r="C127" s="195"/>
      <c r="D127" s="236" t="s">
        <v>179</v>
      </c>
      <c r="E127" s="237"/>
      <c r="F127" s="238"/>
      <c r="G127" s="239"/>
      <c r="H127" s="239"/>
      <c r="I127" s="240"/>
    </row>
    <row r="128" spans="2:9" s="96" customFormat="1" ht="12.75" customHeight="1">
      <c r="B128" s="43">
        <f aca="true" t="shared" si="11" ref="B128:B137">B127+1</f>
        <v>2</v>
      </c>
      <c r="C128" s="45"/>
      <c r="D128" s="92" t="s">
        <v>117</v>
      </c>
      <c r="E128" s="128">
        <v>0</v>
      </c>
      <c r="F128" s="141">
        <v>0</v>
      </c>
      <c r="G128" s="129">
        <v>0</v>
      </c>
      <c r="H128" s="129">
        <v>0</v>
      </c>
      <c r="I128" s="49">
        <f aca="true" t="shared" si="12" ref="I128:I136">SUM(F128:H128)</f>
        <v>0</v>
      </c>
    </row>
    <row r="129" spans="2:9" s="96" customFormat="1" ht="12.75" customHeight="1">
      <c r="B129" s="43">
        <f t="shared" si="11"/>
        <v>3</v>
      </c>
      <c r="C129" s="45"/>
      <c r="D129" s="92" t="s">
        <v>118</v>
      </c>
      <c r="E129" s="128">
        <v>0</v>
      </c>
      <c r="F129" s="141">
        <v>0</v>
      </c>
      <c r="G129" s="129">
        <v>0</v>
      </c>
      <c r="H129" s="129">
        <v>0</v>
      </c>
      <c r="I129" s="49">
        <f t="shared" si="12"/>
        <v>0</v>
      </c>
    </row>
    <row r="130" spans="2:9" s="96" customFormat="1" ht="12.75" customHeight="1">
      <c r="B130" s="43">
        <f t="shared" si="11"/>
        <v>4</v>
      </c>
      <c r="C130" s="45"/>
      <c r="D130" s="92" t="s">
        <v>119</v>
      </c>
      <c r="E130" s="128">
        <v>0</v>
      </c>
      <c r="F130" s="141">
        <v>0</v>
      </c>
      <c r="G130" s="129">
        <v>0</v>
      </c>
      <c r="H130" s="129">
        <v>0</v>
      </c>
      <c r="I130" s="49">
        <f t="shared" si="12"/>
        <v>0</v>
      </c>
    </row>
    <row r="131" spans="2:9" s="96" customFormat="1" ht="12.75" customHeight="1">
      <c r="B131" s="43">
        <f t="shared" si="11"/>
        <v>5</v>
      </c>
      <c r="C131" s="45"/>
      <c r="D131" s="92" t="s">
        <v>120</v>
      </c>
      <c r="E131" s="128">
        <v>0</v>
      </c>
      <c r="F131" s="141">
        <v>0</v>
      </c>
      <c r="G131" s="129">
        <v>0</v>
      </c>
      <c r="H131" s="129">
        <v>0</v>
      </c>
      <c r="I131" s="49">
        <f t="shared" si="12"/>
        <v>0</v>
      </c>
    </row>
    <row r="132" spans="2:9" s="96" customFormat="1" ht="12.75" customHeight="1">
      <c r="B132" s="43">
        <f t="shared" si="11"/>
        <v>6</v>
      </c>
      <c r="C132" s="45"/>
      <c r="D132" s="92" t="s">
        <v>121</v>
      </c>
      <c r="E132" s="128">
        <v>0</v>
      </c>
      <c r="F132" s="141">
        <v>0</v>
      </c>
      <c r="G132" s="129">
        <v>0</v>
      </c>
      <c r="H132" s="129">
        <v>0</v>
      </c>
      <c r="I132" s="49">
        <f t="shared" si="12"/>
        <v>0</v>
      </c>
    </row>
    <row r="133" spans="2:9" s="96" customFormat="1" ht="12.75" customHeight="1">
      <c r="B133" s="43">
        <f t="shared" si="11"/>
        <v>7</v>
      </c>
      <c r="C133" s="45"/>
      <c r="D133" s="92" t="s">
        <v>122</v>
      </c>
      <c r="E133" s="128">
        <v>0</v>
      </c>
      <c r="F133" s="141">
        <v>0</v>
      </c>
      <c r="G133" s="129">
        <v>0</v>
      </c>
      <c r="H133" s="129">
        <v>0</v>
      </c>
      <c r="I133" s="49">
        <f t="shared" si="12"/>
        <v>0</v>
      </c>
    </row>
    <row r="134" spans="2:9" s="96" customFormat="1" ht="12.75" customHeight="1">
      <c r="B134" s="43">
        <f t="shared" si="11"/>
        <v>8</v>
      </c>
      <c r="C134" s="45"/>
      <c r="D134" s="92" t="s">
        <v>123</v>
      </c>
      <c r="E134" s="128">
        <v>0</v>
      </c>
      <c r="F134" s="141">
        <v>0</v>
      </c>
      <c r="G134" s="129">
        <v>0</v>
      </c>
      <c r="H134" s="129">
        <v>0</v>
      </c>
      <c r="I134" s="49">
        <f t="shared" si="12"/>
        <v>0</v>
      </c>
    </row>
    <row r="135" spans="2:9" s="96" customFormat="1" ht="12.75" customHeight="1">
      <c r="B135" s="43">
        <f t="shared" si="11"/>
        <v>9</v>
      </c>
      <c r="C135" s="45"/>
      <c r="D135" s="92" t="s">
        <v>124</v>
      </c>
      <c r="E135" s="128">
        <v>0</v>
      </c>
      <c r="F135" s="141">
        <v>0</v>
      </c>
      <c r="G135" s="129">
        <v>0</v>
      </c>
      <c r="H135" s="129">
        <v>0</v>
      </c>
      <c r="I135" s="49">
        <f t="shared" si="12"/>
        <v>0</v>
      </c>
    </row>
    <row r="136" spans="2:9" s="96" customFormat="1" ht="12.75" customHeight="1">
      <c r="B136" s="43">
        <f t="shared" si="11"/>
        <v>10</v>
      </c>
      <c r="C136" s="45"/>
      <c r="D136" s="92" t="s">
        <v>125</v>
      </c>
      <c r="E136" s="128">
        <v>0</v>
      </c>
      <c r="F136" s="141">
        <v>0</v>
      </c>
      <c r="G136" s="129">
        <v>0</v>
      </c>
      <c r="H136" s="129">
        <v>0</v>
      </c>
      <c r="I136" s="49">
        <f t="shared" si="12"/>
        <v>0</v>
      </c>
    </row>
    <row r="137" spans="2:9" s="96" customFormat="1" ht="12.75" customHeight="1" thickBot="1">
      <c r="B137" s="185">
        <f t="shared" si="11"/>
        <v>11</v>
      </c>
      <c r="C137" s="192"/>
      <c r="D137" s="241" t="s">
        <v>181</v>
      </c>
      <c r="E137" s="242">
        <f>SUM(E128:E136)</f>
        <v>0</v>
      </c>
      <c r="F137" s="243">
        <f>SUM(F128:F136)</f>
        <v>0</v>
      </c>
      <c r="G137" s="244">
        <f>SUM(G128:G136)</f>
        <v>0</v>
      </c>
      <c r="H137" s="244">
        <f>SUM(H128:H136)</f>
        <v>0</v>
      </c>
      <c r="I137" s="245">
        <f>SUM(I128:I136)</f>
        <v>0</v>
      </c>
    </row>
    <row r="138" spans="1:13" ht="12.75">
      <c r="A138" s="19"/>
      <c r="B138" s="45"/>
      <c r="C138" s="45"/>
      <c r="D138" s="34"/>
      <c r="E138" s="60"/>
      <c r="F138" s="60"/>
      <c r="G138" s="60"/>
      <c r="H138" s="60"/>
      <c r="I138" s="60"/>
      <c r="K138" s="338"/>
      <c r="L138" s="61"/>
      <c r="M138" s="19"/>
    </row>
    <row r="139" spans="1:7" s="235" customFormat="1" ht="12.75" customHeight="1">
      <c r="A139" s="334" t="s">
        <v>182</v>
      </c>
      <c r="B139" s="40"/>
      <c r="C139" s="40"/>
      <c r="D139" s="234"/>
      <c r="G139" s="1248"/>
    </row>
    <row r="140" spans="1:4" s="28" customFormat="1" ht="12.75" customHeight="1" thickBot="1">
      <c r="A140" s="231"/>
      <c r="B140" s="232"/>
      <c r="C140" s="232"/>
      <c r="D140" s="233"/>
    </row>
    <row r="141" spans="1:9" s="28" customFormat="1" ht="12.75" customHeight="1">
      <c r="A141" s="231"/>
      <c r="B141" s="232"/>
      <c r="C141" s="232"/>
      <c r="D141" s="233"/>
      <c r="E141" s="15">
        <f>1</f>
        <v>1</v>
      </c>
      <c r="F141" s="27">
        <f>E141+1</f>
        <v>2</v>
      </c>
      <c r="G141" s="4">
        <f>F141+1</f>
        <v>3</v>
      </c>
      <c r="H141" s="4">
        <f>G141+1</f>
        <v>4</v>
      </c>
      <c r="I141" s="5">
        <f>H141+1</f>
        <v>5</v>
      </c>
    </row>
    <row r="142" spans="2:9" s="96" customFormat="1" ht="39" thickBot="1">
      <c r="B142" s="1196"/>
      <c r="C142" s="1196"/>
      <c r="D142" s="1197"/>
      <c r="E142" s="376" t="s">
        <v>99</v>
      </c>
      <c r="F142" s="374" t="s">
        <v>100</v>
      </c>
      <c r="G142" s="376" t="s">
        <v>132</v>
      </c>
      <c r="H142" s="376" t="s">
        <v>78</v>
      </c>
      <c r="I142" s="376" t="s">
        <v>102</v>
      </c>
    </row>
    <row r="143" spans="2:9" ht="38.25">
      <c r="B143" s="42">
        <f>1</f>
        <v>1</v>
      </c>
      <c r="C143" s="195"/>
      <c r="D143" s="236" t="s">
        <v>183</v>
      </c>
      <c r="E143" s="237"/>
      <c r="F143" s="238"/>
      <c r="G143" s="239"/>
      <c r="H143" s="239"/>
      <c r="I143" s="246"/>
    </row>
    <row r="144" spans="2:9" ht="12.75">
      <c r="B144" s="43">
        <f aca="true" t="shared" si="13" ref="B144:B153">B143+1</f>
        <v>2</v>
      </c>
      <c r="C144" s="45"/>
      <c r="D144" s="92" t="s">
        <v>117</v>
      </c>
      <c r="E144" s="128">
        <v>0</v>
      </c>
      <c r="F144" s="141">
        <v>0</v>
      </c>
      <c r="G144" s="129">
        <v>0</v>
      </c>
      <c r="H144" s="129">
        <v>0</v>
      </c>
      <c r="I144" s="126">
        <f aca="true" t="shared" si="14" ref="I144:I152">SUM(F144:H144)</f>
        <v>0</v>
      </c>
    </row>
    <row r="145" spans="2:9" ht="12.75" customHeight="1">
      <c r="B145" s="43">
        <f t="shared" si="13"/>
        <v>3</v>
      </c>
      <c r="C145" s="45"/>
      <c r="D145" s="92" t="s">
        <v>118</v>
      </c>
      <c r="E145" s="128">
        <v>0</v>
      </c>
      <c r="F145" s="141">
        <v>0</v>
      </c>
      <c r="G145" s="129">
        <v>0</v>
      </c>
      <c r="H145" s="129">
        <v>0</v>
      </c>
      <c r="I145" s="126">
        <f t="shared" si="14"/>
        <v>0</v>
      </c>
    </row>
    <row r="146" spans="2:9" ht="12.75">
      <c r="B146" s="43">
        <f t="shared" si="13"/>
        <v>4</v>
      </c>
      <c r="C146" s="45"/>
      <c r="D146" s="92" t="s">
        <v>119</v>
      </c>
      <c r="E146" s="128">
        <v>0</v>
      </c>
      <c r="F146" s="141">
        <v>0</v>
      </c>
      <c r="G146" s="129">
        <v>0</v>
      </c>
      <c r="H146" s="129">
        <v>0</v>
      </c>
      <c r="I146" s="126">
        <f t="shared" si="14"/>
        <v>0</v>
      </c>
    </row>
    <row r="147" spans="2:9" ht="12.75">
      <c r="B147" s="43">
        <f t="shared" si="13"/>
        <v>5</v>
      </c>
      <c r="C147" s="45"/>
      <c r="D147" s="92" t="s">
        <v>120</v>
      </c>
      <c r="E147" s="128">
        <v>0</v>
      </c>
      <c r="F147" s="141">
        <v>0</v>
      </c>
      <c r="G147" s="129">
        <v>0</v>
      </c>
      <c r="H147" s="129">
        <v>0</v>
      </c>
      <c r="I147" s="126">
        <f t="shared" si="14"/>
        <v>0</v>
      </c>
    </row>
    <row r="148" spans="2:9" ht="12.75">
      <c r="B148" s="43">
        <f t="shared" si="13"/>
        <v>6</v>
      </c>
      <c r="C148" s="45"/>
      <c r="D148" s="92" t="s">
        <v>121</v>
      </c>
      <c r="E148" s="128">
        <v>0</v>
      </c>
      <c r="F148" s="141">
        <v>0</v>
      </c>
      <c r="G148" s="129">
        <v>0</v>
      </c>
      <c r="H148" s="129">
        <v>0</v>
      </c>
      <c r="I148" s="126">
        <f t="shared" si="14"/>
        <v>0</v>
      </c>
    </row>
    <row r="149" spans="2:9" ht="12.75">
      <c r="B149" s="43">
        <f t="shared" si="13"/>
        <v>7</v>
      </c>
      <c r="C149" s="45"/>
      <c r="D149" s="92" t="s">
        <v>122</v>
      </c>
      <c r="E149" s="128">
        <v>0</v>
      </c>
      <c r="F149" s="141">
        <v>0</v>
      </c>
      <c r="G149" s="129">
        <v>0</v>
      </c>
      <c r="H149" s="129">
        <v>0</v>
      </c>
      <c r="I149" s="126">
        <f t="shared" si="14"/>
        <v>0</v>
      </c>
    </row>
    <row r="150" spans="2:9" ht="12.75">
      <c r="B150" s="43">
        <f t="shared" si="13"/>
        <v>8</v>
      </c>
      <c r="C150" s="45"/>
      <c r="D150" s="92" t="s">
        <v>123</v>
      </c>
      <c r="E150" s="128">
        <v>0</v>
      </c>
      <c r="F150" s="141">
        <v>0</v>
      </c>
      <c r="G150" s="129">
        <v>0</v>
      </c>
      <c r="H150" s="129">
        <v>0</v>
      </c>
      <c r="I150" s="126">
        <f t="shared" si="14"/>
        <v>0</v>
      </c>
    </row>
    <row r="151" spans="2:9" ht="12.75">
      <c r="B151" s="43">
        <f t="shared" si="13"/>
        <v>9</v>
      </c>
      <c r="C151" s="45"/>
      <c r="D151" s="92" t="s">
        <v>124</v>
      </c>
      <c r="E151" s="128">
        <v>0</v>
      </c>
      <c r="F151" s="141">
        <v>0</v>
      </c>
      <c r="G151" s="129">
        <v>0</v>
      </c>
      <c r="H151" s="129">
        <v>0</v>
      </c>
      <c r="I151" s="126">
        <f t="shared" si="14"/>
        <v>0</v>
      </c>
    </row>
    <row r="152" spans="2:9" ht="12.75">
      <c r="B152" s="43">
        <f t="shared" si="13"/>
        <v>10</v>
      </c>
      <c r="C152" s="45"/>
      <c r="D152" s="92" t="s">
        <v>125</v>
      </c>
      <c r="E152" s="128">
        <v>0</v>
      </c>
      <c r="F152" s="141">
        <v>0</v>
      </c>
      <c r="G152" s="129">
        <v>0</v>
      </c>
      <c r="H152" s="129">
        <v>0</v>
      </c>
      <c r="I152" s="126">
        <f t="shared" si="14"/>
        <v>0</v>
      </c>
    </row>
    <row r="153" spans="2:9" ht="13.5" thickBot="1">
      <c r="B153" s="185">
        <f t="shared" si="13"/>
        <v>11</v>
      </c>
      <c r="C153" s="192"/>
      <c r="D153" s="241" t="s">
        <v>181</v>
      </c>
      <c r="E153" s="242">
        <f>SUM(E144:E152)</f>
        <v>0</v>
      </c>
      <c r="F153" s="243">
        <f>SUM(F144:F152)</f>
        <v>0</v>
      </c>
      <c r="G153" s="244">
        <f>SUM(G144:G152)</f>
        <v>0</v>
      </c>
      <c r="H153" s="244">
        <f>SUM(H144:H152)</f>
        <v>0</v>
      </c>
      <c r="I153" s="247">
        <f>SUM(I144:I152)</f>
        <v>0</v>
      </c>
    </row>
    <row r="154" spans="1:4" s="28" customFormat="1" ht="12.75" customHeight="1">
      <c r="A154" s="231"/>
      <c r="B154" s="232"/>
      <c r="C154" s="232"/>
      <c r="D154" s="233"/>
    </row>
    <row r="155" spans="1:13" ht="12.75">
      <c r="A155" s="19"/>
      <c r="B155" s="45"/>
      <c r="C155" s="45"/>
      <c r="D155" s="34"/>
      <c r="E155" s="60"/>
      <c r="F155" s="60"/>
      <c r="G155" s="60"/>
      <c r="H155" s="60"/>
      <c r="I155" s="60"/>
      <c r="J155" s="60"/>
      <c r="K155" s="60"/>
      <c r="L155" s="61"/>
      <c r="M155" s="19"/>
    </row>
    <row r="156" spans="1:13" ht="12.75">
      <c r="A156" s="19"/>
      <c r="B156" s="45"/>
      <c r="C156" s="45"/>
      <c r="D156" s="34"/>
      <c r="E156" s="60"/>
      <c r="F156" s="60"/>
      <c r="G156" s="60"/>
      <c r="H156" s="60"/>
      <c r="I156" s="60"/>
      <c r="J156" s="60"/>
      <c r="K156" s="60"/>
      <c r="L156" s="61"/>
      <c r="M156" s="19"/>
    </row>
    <row r="157" spans="1:4" s="28" customFormat="1" ht="12.75" customHeight="1">
      <c r="A157" s="231"/>
      <c r="B157" s="232"/>
      <c r="C157" s="232"/>
      <c r="D157" s="233"/>
    </row>
    <row r="158" spans="1:13" ht="12.75">
      <c r="A158" s="19"/>
      <c r="B158" s="45"/>
      <c r="C158" s="45"/>
      <c r="D158" s="34"/>
      <c r="E158" s="60"/>
      <c r="F158" s="60"/>
      <c r="G158" s="60"/>
      <c r="H158" s="60"/>
      <c r="I158" s="60"/>
      <c r="J158" s="60"/>
      <c r="K158" s="60"/>
      <c r="L158" s="61"/>
      <c r="M158" s="19"/>
    </row>
    <row r="159" spans="2:9" ht="12.75">
      <c r="B159" s="45"/>
      <c r="C159" s="45"/>
      <c r="D159" s="34"/>
      <c r="E159" s="174"/>
      <c r="F159" s="174"/>
      <c r="G159" s="174"/>
      <c r="H159" s="174"/>
      <c r="I159" s="175"/>
    </row>
    <row r="160" spans="2:4" ht="12.75">
      <c r="B160" s="45"/>
      <c r="C160" s="45"/>
      <c r="D160" s="34"/>
    </row>
  </sheetData>
  <mergeCells count="4">
    <mergeCell ref="J9:K10"/>
    <mergeCell ref="J44:K45"/>
    <mergeCell ref="J88:K89"/>
    <mergeCell ref="K126:O1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5" r:id="rId1"/>
  <rowBreaks count="5" manualBreakCount="5">
    <brk id="39" max="11" man="1"/>
    <brk id="84" max="11" man="1"/>
    <brk id="137" max="11" man="1"/>
    <brk id="154" max="11" man="1"/>
    <brk id="15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8"/>
  <sheetViews>
    <sheetView showGridLines="0" view="pageBreakPreview" zoomScale="80" zoomScaleSheetLayoutView="80" workbookViewId="0" topLeftCell="A121">
      <selection activeCell="A45" sqref="A45"/>
    </sheetView>
  </sheetViews>
  <sheetFormatPr defaultColWidth="9.140625" defaultRowHeight="12.75"/>
  <cols>
    <col min="1" max="1" width="2.8515625" style="6" customWidth="1"/>
    <col min="2" max="2" width="5.28125" style="982" customWidth="1"/>
    <col min="3" max="4" width="5.28125" style="6" customWidth="1"/>
    <col min="5" max="5" width="52.7109375" style="6" bestFit="1" customWidth="1"/>
    <col min="6" max="6" width="17.8515625" style="6" customWidth="1"/>
    <col min="7" max="11" width="16.7109375" style="6" customWidth="1"/>
    <col min="12" max="12" width="3.28125" style="6" customWidth="1"/>
    <col min="13" max="13" width="7.421875" style="6" customWidth="1"/>
    <col min="14" max="14" width="16.7109375" style="6" customWidth="1"/>
    <col min="15" max="17" width="14.00390625" style="6" customWidth="1"/>
    <col min="18" max="16384" width="11.421875" style="6" customWidth="1"/>
  </cols>
  <sheetData>
    <row r="1" spans="1:2" s="2" customFormat="1" ht="18">
      <c r="A1" s="2" t="s">
        <v>206</v>
      </c>
      <c r="B1" s="69"/>
    </row>
    <row r="2" spans="1:2" s="2" customFormat="1" ht="18">
      <c r="A2" s="1253" t="s">
        <v>207</v>
      </c>
      <c r="B2" s="69"/>
    </row>
    <row r="3" ht="12.75" customHeight="1">
      <c r="B3" s="72"/>
    </row>
    <row r="4" spans="1:2" s="75" customFormat="1" ht="12.75" customHeight="1">
      <c r="A4" s="230" t="s">
        <v>184</v>
      </c>
      <c r="B4" s="81"/>
    </row>
    <row r="5" spans="1:2" s="75" customFormat="1" ht="12.75" customHeight="1">
      <c r="A5" s="230"/>
      <c r="B5" s="81"/>
    </row>
    <row r="6" spans="1:3" s="75" customFormat="1" ht="18">
      <c r="A6" s="230"/>
      <c r="B6" s="81"/>
      <c r="C6" s="1175"/>
    </row>
    <row r="7" spans="1:3" s="75" customFormat="1" ht="18">
      <c r="A7" s="230"/>
      <c r="B7" s="81"/>
      <c r="C7" s="1175" t="s">
        <v>192</v>
      </c>
    </row>
    <row r="8" ht="12.75" customHeight="1" thickBot="1">
      <c r="B8" s="72"/>
    </row>
    <row r="9" spans="2:10" ht="12.75" customHeight="1">
      <c r="B9" s="72"/>
      <c r="F9" s="911">
        <f>Υπόδειγμα_1_1!E125</f>
        <v>1</v>
      </c>
      <c r="G9" s="920">
        <f>Υπόδειγμα_1_1!F125</f>
        <v>2</v>
      </c>
      <c r="H9" s="921">
        <f>Υπόδειγμα_1_1!G125</f>
        <v>3</v>
      </c>
      <c r="I9" s="922">
        <f>Υπόδειγμα_1_1!H125</f>
        <v>4</v>
      </c>
      <c r="J9" s="923">
        <f>Υπόδειγμα_1_1!I125</f>
        <v>5</v>
      </c>
    </row>
    <row r="10" spans="2:10" ht="38.25" customHeight="1" thickBot="1">
      <c r="B10" s="72"/>
      <c r="F10" s="912" t="str">
        <f>Υπόδειγμα_1_1!E126</f>
        <v>Μεσοσταθμισμένο Απασχολούμενο Κεφάλαιο</v>
      </c>
      <c r="G10" s="924" t="str">
        <f>Υπόδειγμα_1_1!F126</f>
        <v>Κόστος κεφαλαίου</v>
      </c>
      <c r="H10" s="925" t="str">
        <f>Υπόδειγμα_1_1!G126</f>
        <v>Απόσβεση</v>
      </c>
      <c r="I10" s="926" t="str">
        <f>Υπόδειγμα_1_1!H126</f>
        <v>OPEX</v>
      </c>
      <c r="J10" s="927" t="str">
        <f>Υπόδειγμα_1_1!I126</f>
        <v>Σύνολο (2+3+4)</v>
      </c>
    </row>
    <row r="11" spans="2:12" ht="42.75" customHeight="1" thickBot="1">
      <c r="B11" s="72"/>
      <c r="C11" s="524">
        <f>1</f>
        <v>1</v>
      </c>
      <c r="D11" s="176"/>
      <c r="E11" s="928" t="str">
        <f>Υπόδειγμα_1_1!D143</f>
        <v>Εταιρικές γενικές λειτουργικές δαπάνες κοινές της χονδρικής (πρόσβαση και κορμός), της λιανικής και των "λοιπών" υπηρεσιών</v>
      </c>
      <c r="F11" s="907">
        <f>Υπόδειγμα_1_1!E153</f>
        <v>0</v>
      </c>
      <c r="G11" s="929">
        <f>Υπόδειγμα_1_1!F153</f>
        <v>0</v>
      </c>
      <c r="H11" s="929">
        <f>Υπόδειγμα_1_1!G153</f>
        <v>0</v>
      </c>
      <c r="I11" s="930">
        <f>Υπόδειγμα_1_1!H153</f>
        <v>0</v>
      </c>
      <c r="J11" s="931">
        <f>Υπόδειγμα_1_1!I153</f>
        <v>0</v>
      </c>
      <c r="K11" s="37"/>
      <c r="L11" s="37"/>
    </row>
    <row r="12" ht="12.75" customHeight="1" thickBot="1">
      <c r="B12" s="72"/>
    </row>
    <row r="13" spans="2:9" ht="12.75" customHeight="1">
      <c r="B13" s="72"/>
      <c r="F13" s="911">
        <f aca="true" t="shared" si="0" ref="F13:I14">F9</f>
        <v>1</v>
      </c>
      <c r="G13" s="920">
        <f t="shared" si="0"/>
        <v>2</v>
      </c>
      <c r="H13" s="921">
        <f t="shared" si="0"/>
        <v>3</v>
      </c>
      <c r="I13" s="932">
        <f t="shared" si="0"/>
        <v>4</v>
      </c>
    </row>
    <row r="14" spans="2:9" ht="40.5" customHeight="1" thickBot="1">
      <c r="B14" s="72"/>
      <c r="F14" s="909" t="str">
        <f t="shared" si="0"/>
        <v>Μεσοσταθμισμένο Απασχολούμενο Κεφάλαιο</v>
      </c>
      <c r="G14" s="933" t="str">
        <f t="shared" si="0"/>
        <v>Κόστος κεφαλαίου</v>
      </c>
      <c r="H14" s="934" t="str">
        <f t="shared" si="0"/>
        <v>Απόσβεση</v>
      </c>
      <c r="I14" s="935" t="str">
        <f t="shared" si="0"/>
        <v>OPEX</v>
      </c>
    </row>
    <row r="15" spans="2:9" ht="25.5">
      <c r="B15" s="72"/>
      <c r="C15" s="73">
        <f>1</f>
        <v>1</v>
      </c>
      <c r="D15" s="936"/>
      <c r="E15" s="937" t="s">
        <v>185</v>
      </c>
      <c r="F15" s="938">
        <v>0</v>
      </c>
      <c r="G15" s="939">
        <v>0</v>
      </c>
      <c r="H15" s="939">
        <v>0</v>
      </c>
      <c r="I15" s="940">
        <v>0</v>
      </c>
    </row>
    <row r="16" spans="2:11" ht="25.5">
      <c r="B16" s="72"/>
      <c r="C16" s="170">
        <f>C15+1</f>
        <v>2</v>
      </c>
      <c r="D16" s="941"/>
      <c r="E16" s="942" t="s">
        <v>186</v>
      </c>
      <c r="F16" s="943">
        <v>0</v>
      </c>
      <c r="G16" s="944">
        <v>0</v>
      </c>
      <c r="H16" s="944">
        <v>0</v>
      </c>
      <c r="I16" s="945">
        <v>0</v>
      </c>
      <c r="J16" s="37"/>
      <c r="K16" s="37"/>
    </row>
    <row r="17" spans="2:9" ht="12.75" customHeight="1" thickBot="1">
      <c r="B17" s="72"/>
      <c r="C17" s="170">
        <f>C16+1</f>
        <v>3</v>
      </c>
      <c r="D17" s="199"/>
      <c r="E17" s="946" t="s">
        <v>187</v>
      </c>
      <c r="F17" s="947">
        <v>0</v>
      </c>
      <c r="G17" s="948">
        <v>0</v>
      </c>
      <c r="H17" s="948">
        <v>0</v>
      </c>
      <c r="I17" s="949">
        <v>0</v>
      </c>
    </row>
    <row r="18" spans="2:9" ht="12.75" customHeight="1" thickBot="1">
      <c r="B18" s="72"/>
      <c r="C18" s="198">
        <f>C17+1</f>
        <v>4</v>
      </c>
      <c r="D18" s="117"/>
      <c r="E18" s="950" t="s">
        <v>181</v>
      </c>
      <c r="F18" s="254">
        <f>+F15+F16+F17</f>
        <v>0</v>
      </c>
      <c r="G18" s="254">
        <f>+G15+G16+G17</f>
        <v>0</v>
      </c>
      <c r="H18" s="254">
        <f>+H15+H16+H17</f>
        <v>0</v>
      </c>
      <c r="I18" s="254">
        <f>+I15+I16+I17</f>
        <v>0</v>
      </c>
    </row>
    <row r="19" ht="12.75" customHeight="1" thickBot="1">
      <c r="B19" s="72"/>
    </row>
    <row r="20" spans="2:10" ht="12.75" customHeight="1">
      <c r="B20" s="72"/>
      <c r="F20" s="911">
        <f aca="true" t="shared" si="1" ref="F20:J21">F9</f>
        <v>1</v>
      </c>
      <c r="G20" s="920">
        <f t="shared" si="1"/>
        <v>2</v>
      </c>
      <c r="H20" s="921">
        <f t="shared" si="1"/>
        <v>3</v>
      </c>
      <c r="I20" s="922">
        <f t="shared" si="1"/>
        <v>4</v>
      </c>
      <c r="J20" s="923">
        <f t="shared" si="1"/>
        <v>5</v>
      </c>
    </row>
    <row r="21" spans="2:10" ht="40.5" customHeight="1" thickBot="1">
      <c r="B21" s="72"/>
      <c r="F21" s="912" t="str">
        <f t="shared" si="1"/>
        <v>Μεσοσταθμισμένο Απασχολούμενο Κεφάλαιο</v>
      </c>
      <c r="G21" s="924" t="str">
        <f t="shared" si="1"/>
        <v>Κόστος κεφαλαίου</v>
      </c>
      <c r="H21" s="925" t="str">
        <f t="shared" si="1"/>
        <v>Απόσβεση</v>
      </c>
      <c r="I21" s="926" t="str">
        <f t="shared" si="1"/>
        <v>OPEX</v>
      </c>
      <c r="J21" s="927" t="str">
        <f t="shared" si="1"/>
        <v>Σύνολο (2+3+4)</v>
      </c>
    </row>
    <row r="22" spans="2:10" ht="42" customHeight="1">
      <c r="B22" s="72"/>
      <c r="C22" s="73">
        <f>1</f>
        <v>1</v>
      </c>
      <c r="D22" s="936"/>
      <c r="E22" s="937" t="s">
        <v>188</v>
      </c>
      <c r="F22" s="951">
        <f>F$11*F15</f>
        <v>0</v>
      </c>
      <c r="G22" s="952">
        <f>G$11*G15</f>
        <v>0</v>
      </c>
      <c r="H22" s="952">
        <f>H$11*H15</f>
        <v>0</v>
      </c>
      <c r="I22" s="953">
        <f>I$11*I15</f>
        <v>0</v>
      </c>
      <c r="J22" s="954">
        <f>(G22+H22+I22)</f>
        <v>0</v>
      </c>
    </row>
    <row r="23" spans="2:11" ht="31.5" customHeight="1">
      <c r="B23" s="72"/>
      <c r="C23" s="170">
        <f>C22+1</f>
        <v>2</v>
      </c>
      <c r="D23" s="941"/>
      <c r="E23" s="942" t="s">
        <v>189</v>
      </c>
      <c r="F23" s="955">
        <f aca="true" t="shared" si="2" ref="F23:I24">F$11*F16</f>
        <v>0</v>
      </c>
      <c r="G23" s="390">
        <f t="shared" si="2"/>
        <v>0</v>
      </c>
      <c r="H23" s="390">
        <f t="shared" si="2"/>
        <v>0</v>
      </c>
      <c r="I23" s="956">
        <f t="shared" si="2"/>
        <v>0</v>
      </c>
      <c r="J23" s="505">
        <f>(G23+H23+I23)</f>
        <v>0</v>
      </c>
      <c r="K23" s="37"/>
    </row>
    <row r="24" spans="2:10" ht="32.25" customHeight="1" thickBot="1">
      <c r="B24" s="72"/>
      <c r="C24" s="170">
        <f>C23+1</f>
        <v>3</v>
      </c>
      <c r="D24" s="199"/>
      <c r="E24" s="946" t="s">
        <v>190</v>
      </c>
      <c r="F24" s="957">
        <f t="shared" si="2"/>
        <v>0</v>
      </c>
      <c r="G24" s="958">
        <f t="shared" si="2"/>
        <v>0</v>
      </c>
      <c r="H24" s="958">
        <f t="shared" si="2"/>
        <v>0</v>
      </c>
      <c r="I24" s="959">
        <f t="shared" si="2"/>
        <v>0</v>
      </c>
      <c r="J24" s="201">
        <f>(G24+H24+I24)</f>
        <v>0</v>
      </c>
    </row>
    <row r="25" spans="2:10" ht="12.75" customHeight="1" thickBot="1">
      <c r="B25" s="72"/>
      <c r="C25" s="303">
        <f>C24+1</f>
        <v>4</v>
      </c>
      <c r="D25" s="117"/>
      <c r="E25" s="950" t="s">
        <v>181</v>
      </c>
      <c r="F25" s="907">
        <f>SUM(F22:F24)</f>
        <v>0</v>
      </c>
      <c r="G25" s="908">
        <f>SUM(G22:G24)</f>
        <v>0</v>
      </c>
      <c r="H25" s="908">
        <f>SUM(H22:H24)</f>
        <v>0</v>
      </c>
      <c r="I25" s="960">
        <f>SUM(I22:I24)</f>
        <v>0</v>
      </c>
      <c r="J25" s="203">
        <f>(G25+H25+I25)</f>
        <v>0</v>
      </c>
    </row>
    <row r="26" spans="2:9" ht="12.75" customHeight="1">
      <c r="B26" s="72"/>
      <c r="C26" s="45"/>
      <c r="D26" s="11"/>
      <c r="E26" s="961"/>
      <c r="F26" s="267"/>
      <c r="G26" s="267"/>
      <c r="H26" s="267"/>
      <c r="I26" s="267"/>
    </row>
    <row r="27" spans="2:9" ht="18">
      <c r="B27" s="72"/>
      <c r="C27" s="1175"/>
      <c r="D27" s="11"/>
      <c r="E27" s="961"/>
      <c r="F27" s="267"/>
      <c r="G27" s="267"/>
      <c r="H27" s="267"/>
      <c r="I27" s="267"/>
    </row>
    <row r="28" spans="2:10" ht="18">
      <c r="B28" s="72"/>
      <c r="C28" s="1175" t="s">
        <v>193</v>
      </c>
      <c r="D28" s="805"/>
      <c r="E28" s="894"/>
      <c r="F28" s="806"/>
      <c r="G28" s="806"/>
      <c r="H28" s="806"/>
      <c r="I28" s="806"/>
      <c r="J28" s="892"/>
    </row>
    <row r="29" spans="2:10" ht="12.75" customHeight="1" thickBot="1">
      <c r="B29" s="72"/>
      <c r="C29" s="892"/>
      <c r="D29" s="805"/>
      <c r="E29" s="894"/>
      <c r="F29" s="806"/>
      <c r="G29" s="806"/>
      <c r="H29" s="806"/>
      <c r="I29" s="806"/>
      <c r="J29" s="892"/>
    </row>
    <row r="30" spans="2:10" ht="12.75" customHeight="1">
      <c r="B30" s="72"/>
      <c r="D30" s="805"/>
      <c r="E30" s="894"/>
      <c r="F30" s="911">
        <f>Υπόδειγμα_1_1!E125</f>
        <v>1</v>
      </c>
      <c r="G30" s="920">
        <f>Υπόδειγμα_1_1!F125</f>
        <v>2</v>
      </c>
      <c r="H30" s="921">
        <f>Υπόδειγμα_1_1!G125</f>
        <v>3</v>
      </c>
      <c r="I30" s="922">
        <f>Υπόδειγμα_1_1!H125</f>
        <v>4</v>
      </c>
      <c r="J30" s="923">
        <f>Υπόδειγμα_1_1!I125</f>
        <v>5</v>
      </c>
    </row>
    <row r="31" spans="2:10" ht="39" thickBot="1">
      <c r="B31" s="72"/>
      <c r="C31" s="893"/>
      <c r="D31" s="805"/>
      <c r="E31" s="894"/>
      <c r="F31" s="909" t="str">
        <f>Υπόδειγμα_1_1!E126</f>
        <v>Μεσοσταθμισμένο Απασχολούμενο Κεφάλαιο</v>
      </c>
      <c r="G31" s="933" t="str">
        <f>Υπόδειγμα_1_1!F126</f>
        <v>Κόστος κεφαλαίου</v>
      </c>
      <c r="H31" s="934" t="str">
        <f>Υπόδειγμα_1_1!G126</f>
        <v>Απόσβεση</v>
      </c>
      <c r="I31" s="980" t="str">
        <f>Υπόδειγμα_1_1!H126</f>
        <v>OPEX</v>
      </c>
      <c r="J31" s="979" t="str">
        <f>Υπόδειγμα_1_1!I126</f>
        <v>Σύνολο (2+3+4)</v>
      </c>
    </row>
    <row r="32" spans="2:10" ht="27" customHeight="1">
      <c r="B32" s="72"/>
      <c r="C32" s="42">
        <f>1</f>
        <v>1</v>
      </c>
      <c r="D32" s="195"/>
      <c r="E32" s="236" t="s">
        <v>191</v>
      </c>
      <c r="F32" s="1160"/>
      <c r="G32" s="1161"/>
      <c r="H32" s="1161"/>
      <c r="I32" s="1162"/>
      <c r="J32" s="1163"/>
    </row>
    <row r="33" spans="2:10" ht="12.75" customHeight="1">
      <c r="B33" s="72"/>
      <c r="C33" s="43">
        <f aca="true" t="shared" si="3" ref="C33:C42">C32+1</f>
        <v>2</v>
      </c>
      <c r="D33" s="45"/>
      <c r="E33" s="37" t="str">
        <f>Υπόδειγμα_1_1!D144</f>
        <v>Εταιρικός σχεδιασμός και Έλεγχος</v>
      </c>
      <c r="F33" s="1254">
        <f>Υπόδειγμα_1_1!E144*Υπόδειγμα_1_2!F$15</f>
        <v>0</v>
      </c>
      <c r="G33" s="1255">
        <f>Υπόδειγμα_1_1!F144*Υπόδειγμα_1_2!G$15</f>
        <v>0</v>
      </c>
      <c r="H33" s="1255">
        <f>Υπόδειγμα_1_1!G144*Υπόδειγμα_1_2!H$15</f>
        <v>0</v>
      </c>
      <c r="I33" s="1256">
        <f>Υπόδειγμα_1_1!H144*Υπόδειγμα_1_2!I$15</f>
        <v>0</v>
      </c>
      <c r="J33" s="1257">
        <f aca="true" t="shared" si="4" ref="J33:J41">SUM(G33:I33)</f>
        <v>0</v>
      </c>
    </row>
    <row r="34" spans="2:10" ht="12.75" customHeight="1">
      <c r="B34" s="72"/>
      <c r="C34" s="43">
        <f t="shared" si="3"/>
        <v>3</v>
      </c>
      <c r="D34" s="45"/>
      <c r="E34" s="37" t="str">
        <f>Υπόδειγμα_1_1!D145</f>
        <v>Νομικά</v>
      </c>
      <c r="F34" s="1254">
        <f>Υπόδειγμα_1_1!E145*Υπόδειγμα_1_2!F$15</f>
        <v>0</v>
      </c>
      <c r="G34" s="1255">
        <f>Υπόδειγμα_1_1!F145*Υπόδειγμα_1_2!G$15</f>
        <v>0</v>
      </c>
      <c r="H34" s="1255">
        <f>Υπόδειγμα_1_1!G145*Υπόδειγμα_1_2!H$15</f>
        <v>0</v>
      </c>
      <c r="I34" s="1256">
        <f>Υπόδειγμα_1_1!H145*Υπόδειγμα_1_2!I$15</f>
        <v>0</v>
      </c>
      <c r="J34" s="1257">
        <f t="shared" si="4"/>
        <v>0</v>
      </c>
    </row>
    <row r="35" spans="2:10" ht="12.75" customHeight="1">
      <c r="B35" s="72"/>
      <c r="C35" s="43">
        <f t="shared" si="3"/>
        <v>4</v>
      </c>
      <c r="D35" s="45"/>
      <c r="E35" s="37" t="str">
        <f>Υπόδειγμα_1_1!D146</f>
        <v>Προμήθειες</v>
      </c>
      <c r="F35" s="1254">
        <f>Υπόδειγμα_1_1!E146*Υπόδειγμα_1_2!F$15</f>
        <v>0</v>
      </c>
      <c r="G35" s="1255">
        <f>Υπόδειγμα_1_1!F146*Υπόδειγμα_1_2!G$15</f>
        <v>0</v>
      </c>
      <c r="H35" s="1255">
        <f>Υπόδειγμα_1_1!G146*Υπόδειγμα_1_2!H$15</f>
        <v>0</v>
      </c>
      <c r="I35" s="1256">
        <f>Υπόδειγμα_1_1!H146*Υπόδειγμα_1_2!I$15</f>
        <v>0</v>
      </c>
      <c r="J35" s="1257">
        <f t="shared" si="4"/>
        <v>0</v>
      </c>
    </row>
    <row r="36" spans="2:10" ht="12.75" customHeight="1">
      <c r="B36" s="72"/>
      <c r="C36" s="43">
        <f t="shared" si="3"/>
        <v>5</v>
      </c>
      <c r="D36" s="45"/>
      <c r="E36" s="37" t="str">
        <f>Υπόδειγμα_1_1!D147</f>
        <v>Διαχείριση Προϊόντων</v>
      </c>
      <c r="F36" s="1254">
        <f>Υπόδειγμα_1_1!E147*Υπόδειγμα_1_2!F$15</f>
        <v>0</v>
      </c>
      <c r="G36" s="1255">
        <f>Υπόδειγμα_1_1!F147*Υπόδειγμα_1_2!G$15</f>
        <v>0</v>
      </c>
      <c r="H36" s="1255">
        <f>Υπόδειγμα_1_1!G147*Υπόδειγμα_1_2!H$15</f>
        <v>0</v>
      </c>
      <c r="I36" s="1256">
        <f>Υπόδειγμα_1_1!H147*Υπόδειγμα_1_2!I$15</f>
        <v>0</v>
      </c>
      <c r="J36" s="1257">
        <f t="shared" si="4"/>
        <v>0</v>
      </c>
    </row>
    <row r="37" spans="2:10" ht="12.75" customHeight="1">
      <c r="B37" s="72"/>
      <c r="C37" s="43">
        <f t="shared" si="3"/>
        <v>6</v>
      </c>
      <c r="D37" s="45"/>
      <c r="E37" s="37" t="str">
        <f>Υπόδειγμα_1_1!D148</f>
        <v>Πληροφορική</v>
      </c>
      <c r="F37" s="1254">
        <f>Υπόδειγμα_1_1!E148*Υπόδειγμα_1_2!F$15</f>
        <v>0</v>
      </c>
      <c r="G37" s="1255">
        <f>Υπόδειγμα_1_1!F148*Υπόδειγμα_1_2!G$15</f>
        <v>0</v>
      </c>
      <c r="H37" s="1255">
        <f>Υπόδειγμα_1_1!G148*Υπόδειγμα_1_2!H$15</f>
        <v>0</v>
      </c>
      <c r="I37" s="1256">
        <f>Υπόδειγμα_1_1!H148*Υπόδειγμα_1_2!I$15</f>
        <v>0</v>
      </c>
      <c r="J37" s="1257">
        <f t="shared" si="4"/>
        <v>0</v>
      </c>
    </row>
    <row r="38" spans="2:10" ht="12.75" customHeight="1">
      <c r="B38" s="72"/>
      <c r="C38" s="43">
        <f t="shared" si="3"/>
        <v>7</v>
      </c>
      <c r="D38" s="45"/>
      <c r="E38" s="37" t="str">
        <f>Υπόδειγμα_1_1!D149</f>
        <v>Ανθρώπινοι Πόροι</v>
      </c>
      <c r="F38" s="1254">
        <f>Υπόδειγμα_1_1!E149*Υπόδειγμα_1_2!F$15</f>
        <v>0</v>
      </c>
      <c r="G38" s="1255">
        <f>Υπόδειγμα_1_1!F149*Υπόδειγμα_1_2!G$15</f>
        <v>0</v>
      </c>
      <c r="H38" s="1255">
        <f>Υπόδειγμα_1_1!G149*Υπόδειγμα_1_2!H$15</f>
        <v>0</v>
      </c>
      <c r="I38" s="1256">
        <f>Υπόδειγμα_1_1!H149*Υπόδειγμα_1_2!I$15</f>
        <v>0</v>
      </c>
      <c r="J38" s="1257">
        <f t="shared" si="4"/>
        <v>0</v>
      </c>
    </row>
    <row r="39" spans="2:10" ht="12.75" customHeight="1">
      <c r="B39" s="72"/>
      <c r="C39" s="43">
        <f t="shared" si="3"/>
        <v>8</v>
      </c>
      <c r="D39" s="45"/>
      <c r="E39" s="37" t="str">
        <f>Υπόδειγμα_1_1!D150</f>
        <v>Χρηματοοικονομική Λογιστική</v>
      </c>
      <c r="F39" s="1254">
        <f>Υπόδειγμα_1_1!E150*Υπόδειγμα_1_2!F$15</f>
        <v>0</v>
      </c>
      <c r="G39" s="1255">
        <f>Υπόδειγμα_1_1!F150*Υπόδειγμα_1_2!G$15</f>
        <v>0</v>
      </c>
      <c r="H39" s="1255">
        <f>Υπόδειγμα_1_1!G150*Υπόδειγμα_1_2!H$15</f>
        <v>0</v>
      </c>
      <c r="I39" s="1256">
        <f>Υπόδειγμα_1_1!H150*Υπόδειγμα_1_2!I$15</f>
        <v>0</v>
      </c>
      <c r="J39" s="1257">
        <f t="shared" si="4"/>
        <v>0</v>
      </c>
    </row>
    <row r="40" spans="2:10" ht="12.75" customHeight="1">
      <c r="B40" s="72"/>
      <c r="C40" s="43">
        <f t="shared" si="3"/>
        <v>9</v>
      </c>
      <c r="D40" s="45"/>
      <c r="E40" s="37" t="str">
        <f>Υπόδειγμα_1_1!D151</f>
        <v>Οχήματα Μεταφορών</v>
      </c>
      <c r="F40" s="1254">
        <f>Υπόδειγμα_1_1!E151*Υπόδειγμα_1_2!F$15</f>
        <v>0</v>
      </c>
      <c r="G40" s="1255">
        <f>Υπόδειγμα_1_1!F151*Υπόδειγμα_1_2!G$15</f>
        <v>0</v>
      </c>
      <c r="H40" s="1255">
        <f>Υπόδειγμα_1_1!G151*Υπόδειγμα_1_2!H$15</f>
        <v>0</v>
      </c>
      <c r="I40" s="1256">
        <f>Υπόδειγμα_1_1!H151*Υπόδειγμα_1_2!I$15</f>
        <v>0</v>
      </c>
      <c r="J40" s="1257">
        <f t="shared" si="4"/>
        <v>0</v>
      </c>
    </row>
    <row r="41" spans="2:10" ht="12.75" customHeight="1">
      <c r="B41" s="72"/>
      <c r="C41" s="43">
        <f t="shared" si="3"/>
        <v>10</v>
      </c>
      <c r="D41" s="45"/>
      <c r="E41" s="37" t="str">
        <f>Υπόδειγμα_1_1!D152</f>
        <v>Λοιπές εταιρικές γενικές λειτουργικές δαπάνες</v>
      </c>
      <c r="F41" s="1258">
        <f>Υπόδειγμα_1_1!E152*Υπόδειγμα_1_2!F$15</f>
        <v>0</v>
      </c>
      <c r="G41" s="1259">
        <f>Υπόδειγμα_1_1!F152*Υπόδειγμα_1_2!G$15</f>
        <v>0</v>
      </c>
      <c r="H41" s="1259">
        <f>Υπόδειγμα_1_1!G152*Υπόδειγμα_1_2!H$15</f>
        <v>0</v>
      </c>
      <c r="I41" s="1260">
        <f>Υπόδειγμα_1_1!H152*Υπόδειγμα_1_2!I$15</f>
        <v>0</v>
      </c>
      <c r="J41" s="1261">
        <f t="shared" si="4"/>
        <v>0</v>
      </c>
    </row>
    <row r="42" spans="2:10" ht="12.75" customHeight="1" thickBot="1">
      <c r="B42" s="72"/>
      <c r="C42" s="185">
        <f t="shared" si="3"/>
        <v>11</v>
      </c>
      <c r="D42" s="192"/>
      <c r="E42" s="241" t="str">
        <f>Υπόδειγμα_1_1!D153</f>
        <v>Σύνολο</v>
      </c>
      <c r="F42" s="1262">
        <f>SUM(F33:F41)</f>
        <v>0</v>
      </c>
      <c r="G42" s="1263">
        <f>SUM(G33:G41)</f>
        <v>0</v>
      </c>
      <c r="H42" s="1264">
        <f>SUM(H33:H41)</f>
        <v>0</v>
      </c>
      <c r="I42" s="1265">
        <f>SUM(I33:I41)</f>
        <v>0</v>
      </c>
      <c r="J42" s="1266">
        <f>SUM(J33:J41)</f>
        <v>0</v>
      </c>
    </row>
    <row r="43" spans="2:9" ht="12.75" customHeight="1">
      <c r="B43" s="72"/>
      <c r="C43" s="45"/>
      <c r="D43" s="11"/>
      <c r="E43" s="961"/>
      <c r="F43" s="267"/>
      <c r="G43" s="267"/>
      <c r="H43" s="267"/>
      <c r="I43" s="267"/>
    </row>
    <row r="44" spans="2:9" ht="12.75" customHeight="1">
      <c r="B44" s="72"/>
      <c r="C44" s="45"/>
      <c r="D44" s="11"/>
      <c r="E44" s="961"/>
      <c r="F44" s="267"/>
      <c r="G44" s="267"/>
      <c r="H44" s="267"/>
      <c r="I44" s="267"/>
    </row>
    <row r="45" spans="1:2" s="75" customFormat="1" ht="12.75" customHeight="1">
      <c r="A45" s="230" t="s">
        <v>194</v>
      </c>
      <c r="B45" s="81"/>
    </row>
    <row r="46" spans="1:2" ht="12.75" customHeight="1">
      <c r="A46" s="230"/>
      <c r="B46" s="72"/>
    </row>
    <row r="47" spans="2:3" ht="18">
      <c r="B47" s="72"/>
      <c r="C47" s="1175"/>
    </row>
    <row r="48" spans="2:3" ht="14.25" customHeight="1">
      <c r="B48" s="72"/>
      <c r="C48" s="1267" t="s">
        <v>221</v>
      </c>
    </row>
    <row r="49" spans="2:5" ht="12.75" customHeight="1" thickBot="1">
      <c r="B49" s="72"/>
      <c r="E49" s="370"/>
    </row>
    <row r="50" spans="2:10" ht="12.75" customHeight="1">
      <c r="B50" s="72"/>
      <c r="E50" s="1268"/>
      <c r="F50" s="911">
        <f>Υπόδειγμα_1_1!E9</f>
        <v>1</v>
      </c>
      <c r="G50" s="920">
        <f>Υπόδειγμα_1_1!F9</f>
        <v>2</v>
      </c>
      <c r="H50" s="921">
        <f>Υπόδειγμα_1_1!G9</f>
        <v>3</v>
      </c>
      <c r="I50" s="922">
        <f>Υπόδειγμα_1_1!H9</f>
        <v>4</v>
      </c>
      <c r="J50" s="923">
        <f>Υπόδειγμα_1_1!I9</f>
        <v>5</v>
      </c>
    </row>
    <row r="51" spans="2:10" ht="39" thickBot="1">
      <c r="B51" s="72"/>
      <c r="E51" s="1269"/>
      <c r="F51" s="912" t="str">
        <f>Υπόδειγμα_1_1!E10</f>
        <v>Μεσοσταθμισμένο Απασχολούμενο Κεφάλαιο</v>
      </c>
      <c r="G51" s="924" t="str">
        <f>Υπόδειγμα_1_1!F10</f>
        <v>Κόστος κεφαλαίου</v>
      </c>
      <c r="H51" s="925" t="str">
        <f>Υπόδειγμα_1_1!G10</f>
        <v>Απόσβεσεις</v>
      </c>
      <c r="I51" s="926" t="str">
        <f>Υπόδειγμα_1_1!H10</f>
        <v>OPEX</v>
      </c>
      <c r="J51" s="927" t="str">
        <f>Υπόδειγμα_1_1!I10</f>
        <v>Σύνολο (2+3+4)</v>
      </c>
    </row>
    <row r="52" spans="2:12" ht="21" customHeight="1">
      <c r="B52" s="72"/>
      <c r="C52" s="301">
        <f>1</f>
        <v>1</v>
      </c>
      <c r="D52" s="936"/>
      <c r="E52" s="937" t="str">
        <f>Υπόδειγμα_1_1!D24</f>
        <v>Υποσύνολο: Κόστη δικτύου επαυξητικά της πρόσβασης</v>
      </c>
      <c r="F52" s="962">
        <f>Υπόδειγμα_1_1!E24</f>
        <v>0</v>
      </c>
      <c r="G52" s="382">
        <f>Υπόδειγμα_1_1!F24</f>
        <v>0</v>
      </c>
      <c r="H52" s="178">
        <f>Υπόδειγμα_1_1!G24</f>
        <v>0</v>
      </c>
      <c r="I52" s="963">
        <f>Υπόδειγμα_1_1!H24</f>
        <v>0</v>
      </c>
      <c r="J52" s="964">
        <f>Υπόδειγμα_1_1!I24</f>
        <v>0</v>
      </c>
      <c r="K52" s="37"/>
      <c r="L52" s="37"/>
    </row>
    <row r="53" spans="2:10" ht="26.25" customHeight="1">
      <c r="B53" s="72"/>
      <c r="C53" s="302">
        <f>C52+1</f>
        <v>2</v>
      </c>
      <c r="D53" s="941"/>
      <c r="E53" s="942" t="str">
        <f>Υπόδειγμα_1_1!D35</f>
        <v>Υποσύνολο: Εταιρικές γενικές λειτουργικές δαπάνες επαυξητικές της πρόσβασης</v>
      </c>
      <c r="F53" s="965">
        <f>Υπόδειγμα_1_1!E35</f>
        <v>0</v>
      </c>
      <c r="G53" s="390">
        <f>Υπόδειγμα_1_1!F35</f>
        <v>0</v>
      </c>
      <c r="H53" s="390">
        <f>Υπόδειγμα_1_1!G35</f>
        <v>0</v>
      </c>
      <c r="I53" s="956">
        <f>Υπόδειγμα_1_1!H35</f>
        <v>0</v>
      </c>
      <c r="J53" s="966">
        <f>Υπόδειγμα_1_1!I35</f>
        <v>0</v>
      </c>
    </row>
    <row r="54" spans="2:10" ht="36.75" customHeight="1" thickBot="1">
      <c r="B54" s="72"/>
      <c r="C54" s="302">
        <f>C53+1</f>
        <v>3</v>
      </c>
      <c r="D54" s="967"/>
      <c r="E54" s="968" t="str">
        <f>Υπόδειγμα_1_1!D37</f>
        <v>LRΑIC εξωτερικών πωλήσεων υπηρεσιών πρόσβασης (πωλήσεων σε πελάτες χονδρικής)</v>
      </c>
      <c r="F54" s="969">
        <f>Υπόδειγμα_1_1!E37</f>
        <v>0</v>
      </c>
      <c r="G54" s="970">
        <f>Υπόδειγμα_1_1!F37</f>
        <v>0</v>
      </c>
      <c r="H54" s="970">
        <f>Υπόδειγμα_1_1!G37</f>
        <v>0</v>
      </c>
      <c r="I54" s="971">
        <f>Υπόδειγμα_1_1!H37</f>
        <v>0</v>
      </c>
      <c r="J54" s="972">
        <f>Υπόδειγμα_1_1!I37</f>
        <v>0</v>
      </c>
    </row>
    <row r="55" spans="2:10" ht="12.75" customHeight="1" thickBot="1">
      <c r="B55" s="72"/>
      <c r="C55" s="303">
        <f>C54+1</f>
        <v>4</v>
      </c>
      <c r="D55" s="176"/>
      <c r="E55" s="1270" t="str">
        <f>Υπόδειγμα_1_1!D38</f>
        <v>Σύνολο: LRΑIC υπηρεσιών πρόσβασης</v>
      </c>
      <c r="F55" s="973">
        <f>Υπόδειγμα_1_1!E38</f>
        <v>0</v>
      </c>
      <c r="G55" s="929">
        <f>Υπόδειγμα_1_1!F38</f>
        <v>0</v>
      </c>
      <c r="H55" s="929">
        <f>Υπόδειγμα_1_1!G38</f>
        <v>0</v>
      </c>
      <c r="I55" s="930">
        <f>Υπόδειγμα_1_1!H38</f>
        <v>0</v>
      </c>
      <c r="J55" s="931">
        <f>Υπόδειγμα_1_1!I38</f>
        <v>0</v>
      </c>
    </row>
    <row r="56" ht="12.75" customHeight="1">
      <c r="B56" s="72"/>
    </row>
    <row r="57" spans="2:3" ht="18">
      <c r="B57" s="72"/>
      <c r="C57" s="1175"/>
    </row>
    <row r="58" spans="2:3" ht="15">
      <c r="B58" s="72"/>
      <c r="C58" s="1267" t="s">
        <v>254</v>
      </c>
    </row>
    <row r="59" ht="12.75" customHeight="1" thickBot="1">
      <c r="B59" s="72"/>
    </row>
    <row r="60" spans="2:10" ht="12.75" customHeight="1">
      <c r="B60" s="72"/>
      <c r="F60" s="911">
        <f>Υπόδειγμα_1_1!E44</f>
        <v>1</v>
      </c>
      <c r="G60" s="920">
        <f>Υπόδειγμα_1_1!F44</f>
        <v>2</v>
      </c>
      <c r="H60" s="921">
        <f>Υπόδειγμα_1_1!G44</f>
        <v>3</v>
      </c>
      <c r="I60" s="922">
        <f>Υπόδειγμα_1_1!H44</f>
        <v>4</v>
      </c>
      <c r="J60" s="923">
        <f>Υπόδειγμα_1_1!I44</f>
        <v>5</v>
      </c>
    </row>
    <row r="61" spans="2:10" ht="41.25" customHeight="1" thickBot="1">
      <c r="B61" s="72"/>
      <c r="F61" s="912" t="str">
        <f>Υπόδειγμα_1_1!E45</f>
        <v>Μεσοσταθμισμένο Απασχολούμενο Κεφάλαιο</v>
      </c>
      <c r="G61" s="924" t="str">
        <f>Υπόδειγμα_1_1!F45</f>
        <v>Κόστος κεφαλαίου</v>
      </c>
      <c r="H61" s="925" t="str">
        <f>Υπόδειγμα_1_1!G45</f>
        <v>Απόσβεση</v>
      </c>
      <c r="I61" s="926" t="str">
        <f>Υπόδειγμα_1_1!H45</f>
        <v>OPEX</v>
      </c>
      <c r="J61" s="927" t="str">
        <f>Υπόδειγμα_1_1!I45</f>
        <v>Σύνολο (2+3+4)</v>
      </c>
    </row>
    <row r="62" spans="2:10" ht="12.75" customHeight="1">
      <c r="B62" s="72"/>
      <c r="C62" s="301">
        <f>1</f>
        <v>1</v>
      </c>
      <c r="D62" s="936"/>
      <c r="E62" s="937" t="str">
        <f>Υπόδειγμα_1_1!D70</f>
        <v>Υποσύνολο: Κόστη δικτύου επαυξητικά του κορμού</v>
      </c>
      <c r="F62" s="974">
        <f>Υπόδειγμα_1_1!E70</f>
        <v>0</v>
      </c>
      <c r="G62" s="975">
        <f>Υπόδειγμα_1_1!F70</f>
        <v>0</v>
      </c>
      <c r="H62" s="976">
        <f>Υπόδειγμα_1_1!G70</f>
        <v>0</v>
      </c>
      <c r="I62" s="977">
        <f>Υπόδειγμα_1_1!H70</f>
        <v>0</v>
      </c>
      <c r="J62" s="964">
        <f>Υπόδειγμα_1_1!I70</f>
        <v>0</v>
      </c>
    </row>
    <row r="63" spans="2:10" ht="24.75" customHeight="1">
      <c r="B63" s="72"/>
      <c r="C63" s="302">
        <f>C62+1</f>
        <v>2</v>
      </c>
      <c r="D63" s="941"/>
      <c r="E63" s="942" t="str">
        <f>Υπόδειγμα_1_1!D81</f>
        <v>Υποσύνολο: Εταιρικές γενικές λειτουργικές δαπάνες επαυξητικές του δικτύου κορμού</v>
      </c>
      <c r="F63" s="965">
        <f>Υπόδειγμα_1_1!E81</f>
        <v>0</v>
      </c>
      <c r="G63" s="390">
        <f>Υπόδειγμα_1_1!F81</f>
        <v>0</v>
      </c>
      <c r="H63" s="390">
        <f>Υπόδειγμα_1_1!G81</f>
        <v>0</v>
      </c>
      <c r="I63" s="956">
        <f>Υπόδειγμα_1_1!H81</f>
        <v>0</v>
      </c>
      <c r="J63" s="966">
        <f>Υπόδειγμα_1_1!I81</f>
        <v>0</v>
      </c>
    </row>
    <row r="64" spans="2:10" ht="27.75" customHeight="1" thickBot="1">
      <c r="B64" s="72"/>
      <c r="C64" s="302">
        <f>C63+1</f>
        <v>3</v>
      </c>
      <c r="D64" s="967"/>
      <c r="E64" s="968" t="str">
        <f>Υπόδειγμα_1_1!D83</f>
        <v>LRAIC εξωτερικών πωλήσεων υπηρεσιών κορμού (πωλήσεων σε πελάτες χονδρικής)</v>
      </c>
      <c r="F64" s="969">
        <f>Υπόδειγμα_1_1!E83</f>
        <v>0</v>
      </c>
      <c r="G64" s="970">
        <f>Υπόδειγμα_1_1!F83</f>
        <v>0</v>
      </c>
      <c r="H64" s="970">
        <f>Υπόδειγμα_1_1!G83</f>
        <v>0</v>
      </c>
      <c r="I64" s="971">
        <f>Υπόδειγμα_1_1!H83</f>
        <v>0</v>
      </c>
      <c r="J64" s="978">
        <f>Υπόδειγμα_1_1!I83</f>
        <v>0</v>
      </c>
    </row>
    <row r="65" spans="2:10" ht="12.75" customHeight="1" thickBot="1">
      <c r="B65" s="72"/>
      <c r="C65" s="303">
        <f>C64+1</f>
        <v>4</v>
      </c>
      <c r="D65" s="176"/>
      <c r="E65" s="1271" t="str">
        <f>Υπόδειγμα_1_1!D84</f>
        <v>Σύνολο: LRAIC υπηρεσιών κορμού</v>
      </c>
      <c r="F65" s="973">
        <f>Υπόδειγμα_1_1!E84</f>
        <v>0</v>
      </c>
      <c r="G65" s="929">
        <f>Υπόδειγμα_1_1!F84</f>
        <v>0</v>
      </c>
      <c r="H65" s="929">
        <f>Υπόδειγμα_1_1!G84</f>
        <v>0</v>
      </c>
      <c r="I65" s="930">
        <f>Υπόδειγμα_1_1!H84</f>
        <v>0</v>
      </c>
      <c r="J65" s="931">
        <f>Υπόδειγμα_1_1!I84</f>
        <v>0</v>
      </c>
    </row>
    <row r="66" ht="12.75" customHeight="1" thickBot="1">
      <c r="B66" s="72"/>
    </row>
    <row r="67" spans="2:10" ht="27" customHeight="1" thickBot="1">
      <c r="B67" s="72"/>
      <c r="F67" s="1503" t="s">
        <v>198</v>
      </c>
      <c r="G67" s="1504"/>
      <c r="H67" s="1504"/>
      <c r="I67" s="1504"/>
      <c r="J67" s="1505"/>
    </row>
    <row r="68" spans="2:10" ht="12.75" customHeight="1">
      <c r="B68" s="72"/>
      <c r="D68" s="1502"/>
      <c r="E68" s="1502"/>
      <c r="F68" s="923">
        <f aca="true" t="shared" si="5" ref="F68:J69">F50</f>
        <v>1</v>
      </c>
      <c r="G68" s="920">
        <f t="shared" si="5"/>
        <v>2</v>
      </c>
      <c r="H68" s="921">
        <f t="shared" si="5"/>
        <v>3</v>
      </c>
      <c r="I68" s="922">
        <f t="shared" si="5"/>
        <v>4</v>
      </c>
      <c r="J68" s="923">
        <f t="shared" si="5"/>
        <v>5</v>
      </c>
    </row>
    <row r="69" spans="2:10" ht="40.5" customHeight="1" thickBot="1">
      <c r="B69" s="72"/>
      <c r="D69" s="1502"/>
      <c r="E69" s="1502"/>
      <c r="F69" s="979" t="str">
        <f t="shared" si="5"/>
        <v>Μεσοσταθμισμένο Απασχολούμενο Κεφάλαιο</v>
      </c>
      <c r="G69" s="933" t="str">
        <f t="shared" si="5"/>
        <v>Κόστος κεφαλαίου</v>
      </c>
      <c r="H69" s="934" t="str">
        <f t="shared" si="5"/>
        <v>Απόσβεσεις</v>
      </c>
      <c r="I69" s="980" t="str">
        <f t="shared" si="5"/>
        <v>OPEX</v>
      </c>
      <c r="J69" s="979" t="str">
        <f t="shared" si="5"/>
        <v>Σύνολο (2+3+4)</v>
      </c>
    </row>
    <row r="70" spans="2:10" ht="26.25" thickBot="1">
      <c r="B70" s="72"/>
      <c r="C70" s="73">
        <f>1</f>
        <v>1</v>
      </c>
      <c r="D70" s="936"/>
      <c r="E70" s="981" t="s">
        <v>199</v>
      </c>
      <c r="F70" s="1167">
        <f>IF((F$55+F$65=0),0,F55/(F$55+F$65))</f>
        <v>0</v>
      </c>
      <c r="G70" s="1168">
        <f>IF((G$55+G$65=0),0,G55/(G$55+G$65))</f>
        <v>0</v>
      </c>
      <c r="H70" s="1168">
        <f>IF((H$55+H$65=0),0,H55/(H$55+H$65))</f>
        <v>0</v>
      </c>
      <c r="I70" s="1169">
        <f>IF((I$55+I$65=0),0,I55/(I$55+I$65))</f>
        <v>0</v>
      </c>
      <c r="J70" s="1170">
        <f>IF((J$55+J$65=0),0,J55/(J$55+J$65))</f>
        <v>0</v>
      </c>
    </row>
    <row r="71" spans="2:10" ht="26.25" thickBot="1">
      <c r="B71" s="72"/>
      <c r="C71" s="198">
        <f>C70+1</f>
        <v>2</v>
      </c>
      <c r="D71" s="198"/>
      <c r="E71" s="981" t="s">
        <v>200</v>
      </c>
      <c r="F71" s="1171">
        <f>IF((F$55+F$65)=0,0,F65/(F$55+F$65))</f>
        <v>0</v>
      </c>
      <c r="G71" s="1172">
        <f>IF((G$55+G$65)=0,0,G65/(G$55+G$65))</f>
        <v>0</v>
      </c>
      <c r="H71" s="1172">
        <f>IF((H$55+H$65)=0,0,H65/(H$55+H$65))</f>
        <v>0</v>
      </c>
      <c r="I71" s="1173">
        <f>IF((I$55+I$65)=0,0,I65/(I$55+I$65))</f>
        <v>0</v>
      </c>
      <c r="J71" s="1174">
        <f>IF((J$55+J$65)=0,0,J65/(J$55+J$65))</f>
        <v>0</v>
      </c>
    </row>
    <row r="72" ht="12.75" customHeight="1">
      <c r="B72" s="72"/>
    </row>
    <row r="73" spans="2:3" ht="18">
      <c r="B73" s="72"/>
      <c r="C73" s="1175"/>
    </row>
    <row r="74" ht="15">
      <c r="C74" s="1267" t="s">
        <v>256</v>
      </c>
    </row>
    <row r="75" spans="3:10" ht="15.75" thickBot="1">
      <c r="C75" s="40"/>
      <c r="D75" s="40"/>
      <c r="E75" s="31"/>
      <c r="F75" s="62"/>
      <c r="G75" s="62"/>
      <c r="H75" s="62"/>
      <c r="I75" s="62"/>
      <c r="J75" s="62"/>
    </row>
    <row r="76" spans="4:10" ht="12.75">
      <c r="D76" s="1164"/>
      <c r="E76" s="1165"/>
      <c r="F76" s="15">
        <f>Υπόδειγμα_1_1!E88</f>
        <v>1</v>
      </c>
      <c r="G76" s="99">
        <f>Υπόδειγμα_1_1!F88</f>
        <v>2</v>
      </c>
      <c r="H76" s="4">
        <f>Υπόδειγμα_1_1!G88</f>
        <v>3</v>
      </c>
      <c r="I76" s="4">
        <f>Υπόδειγμα_1_1!H88</f>
        <v>4</v>
      </c>
      <c r="J76" s="5">
        <f>Υπόδειγμα_1_1!I88</f>
        <v>5</v>
      </c>
    </row>
    <row r="77" spans="4:10" ht="38.25" customHeight="1" thickBot="1">
      <c r="D77" s="1272"/>
      <c r="E77" s="288"/>
      <c r="F77" s="63" t="str">
        <f>Υπόδειγμα_1_1!E89</f>
        <v>Μεσοσταθμισμένο Απασχολούμενο Κεφάλαιο</v>
      </c>
      <c r="G77" s="100" t="str">
        <f>Υπόδειγμα_1_1!F89</f>
        <v>Κόστος κεφαλαίου</v>
      </c>
      <c r="H77" s="65" t="str">
        <f>Υπόδειγμα_1_1!G89</f>
        <v>Απόσβεση</v>
      </c>
      <c r="I77" s="65" t="str">
        <f>Υπόδειγμα_1_1!H89</f>
        <v>OPEX</v>
      </c>
      <c r="J77" s="66" t="str">
        <f>Υπόδειγμα_1_1!I89</f>
        <v>Σύνολο (2+3+4)</v>
      </c>
    </row>
    <row r="78" spans="3:10" ht="12.75">
      <c r="C78" s="73">
        <v>1</v>
      </c>
      <c r="D78" s="1273"/>
      <c r="E78" s="1274" t="str">
        <f>Υπόδειγμα_1_1!D90</f>
        <v>Κόστη δικτύου</v>
      </c>
      <c r="F78" s="1275"/>
      <c r="G78" s="93"/>
      <c r="H78" s="68"/>
      <c r="I78" s="68"/>
      <c r="J78" s="56"/>
    </row>
    <row r="79" spans="3:10" ht="12.75">
      <c r="C79" s="170">
        <f>C78+1</f>
        <v>2</v>
      </c>
      <c r="D79" s="45"/>
      <c r="E79" s="1247" t="str">
        <f>Υπόδειγμα_1_1!D91</f>
        <v>Κτίρια για τεχνικό εξοπλισμό</v>
      </c>
      <c r="F79" s="1276">
        <f>Υπόδειγμα_1_1!E91</f>
        <v>0</v>
      </c>
      <c r="G79" s="1277">
        <f>Υπόδειγμα_1_1!F91</f>
        <v>0</v>
      </c>
      <c r="H79" s="1278">
        <f>Υπόδειγμα_1_1!G91</f>
        <v>0</v>
      </c>
      <c r="I79" s="1278">
        <f>Υπόδειγμα_1_1!H91</f>
        <v>0</v>
      </c>
      <c r="J79" s="59">
        <f>Υπόδειγμα_1_1!I91</f>
        <v>0</v>
      </c>
    </row>
    <row r="80" spans="3:10" ht="12.75">
      <c r="C80" s="170">
        <f>C79+1</f>
        <v>3</v>
      </c>
      <c r="D80" s="45"/>
      <c r="E80" s="1247" t="str">
        <f>Υπόδειγμα_1_1!D92</f>
        <v>Σωλήνες και στύλοι</v>
      </c>
      <c r="F80" s="1276">
        <f>Υπόδειγμα_1_1!E92</f>
        <v>0</v>
      </c>
      <c r="G80" s="1277">
        <f>Υπόδειγμα_1_1!F92</f>
        <v>0</v>
      </c>
      <c r="H80" s="1278">
        <f>Υπόδειγμα_1_1!G92</f>
        <v>0</v>
      </c>
      <c r="I80" s="1278">
        <f>Υπόδειγμα_1_1!H92</f>
        <v>0</v>
      </c>
      <c r="J80" s="59">
        <f>Υπόδειγμα_1_1!I92</f>
        <v>0</v>
      </c>
    </row>
    <row r="81" spans="3:10" ht="12.75">
      <c r="C81" s="170">
        <f>C80+1</f>
        <v>4</v>
      </c>
      <c r="D81" s="45"/>
      <c r="E81" s="1247" t="str">
        <f>Υπόδειγμα_1_1!D93</f>
        <v>DSLAMs και splitters</v>
      </c>
      <c r="F81" s="1276">
        <f>Υπόδειγμα_1_1!E93</f>
        <v>0</v>
      </c>
      <c r="G81" s="1277">
        <f>Υπόδειγμα_1_1!F93</f>
        <v>0</v>
      </c>
      <c r="H81" s="1278">
        <f>Υπόδειγμα_1_1!G93</f>
        <v>0</v>
      </c>
      <c r="I81" s="1278">
        <f>Υπόδειγμα_1_1!H93</f>
        <v>0</v>
      </c>
      <c r="J81" s="59">
        <f>Υπόδειγμα_1_1!I93</f>
        <v>0</v>
      </c>
    </row>
    <row r="82" spans="3:10" ht="13.5" thickBot="1">
      <c r="C82" s="170">
        <f>C81+1</f>
        <v>5</v>
      </c>
      <c r="D82" s="45"/>
      <c r="E82" s="1279" t="str">
        <f>Υπόδειγμα_1_1!D94</f>
        <v>Λοιπά τμήματα του δικτύου</v>
      </c>
      <c r="F82" s="1276">
        <f>Υπόδειγμα_1_1!E94</f>
        <v>0</v>
      </c>
      <c r="G82" s="1277">
        <f>Υπόδειγμα_1_1!F94</f>
        <v>0</v>
      </c>
      <c r="H82" s="1278">
        <f>Υπόδειγμα_1_1!G94</f>
        <v>0</v>
      </c>
      <c r="I82" s="1278">
        <f>Υπόδειγμα_1_1!H94</f>
        <v>0</v>
      </c>
      <c r="J82" s="59">
        <f>Υπόδειγμα_1_1!I94</f>
        <v>0</v>
      </c>
    </row>
    <row r="83" spans="3:10" ht="26.25" thickBot="1">
      <c r="C83" s="176">
        <f>+C82+1</f>
        <v>6</v>
      </c>
      <c r="D83" s="1280"/>
      <c r="E83" s="1289" t="str">
        <f>Υπόδειγμα_1_1!D95</f>
        <v>Σύνολο: Κόστη δικτύου κοινά σε υπηρεσίες πρόσβασης και κορμού</v>
      </c>
      <c r="F83" s="1281">
        <f>Υπόδειγμα_1_1!E95</f>
        <v>0</v>
      </c>
      <c r="G83" s="1282">
        <f>Υπόδειγμα_1_1!F95</f>
        <v>0</v>
      </c>
      <c r="H83" s="1282">
        <f>Υπόδειγμα_1_1!G95</f>
        <v>0</v>
      </c>
      <c r="I83" s="1282">
        <f>Υπόδειγμα_1_1!H95</f>
        <v>0</v>
      </c>
      <c r="J83" s="1282">
        <f>Υπόδειγμα_1_1!I95</f>
        <v>0</v>
      </c>
    </row>
    <row r="86" ht="15">
      <c r="C86" s="1267" t="s">
        <v>201</v>
      </c>
    </row>
    <row r="87" ht="13.5" thickBot="1"/>
    <row r="88" spans="4:10" ht="12.75">
      <c r="D88" s="1272"/>
      <c r="E88" s="288"/>
      <c r="F88" s="15">
        <f aca="true" t="shared" si="6" ref="F88:J89">F76</f>
        <v>1</v>
      </c>
      <c r="G88" s="99">
        <f t="shared" si="6"/>
        <v>2</v>
      </c>
      <c r="H88" s="4">
        <f t="shared" si="6"/>
        <v>3</v>
      </c>
      <c r="I88" s="4">
        <f t="shared" si="6"/>
        <v>4</v>
      </c>
      <c r="J88" s="5">
        <f t="shared" si="6"/>
        <v>5</v>
      </c>
    </row>
    <row r="89" spans="4:10" ht="39" thickBot="1">
      <c r="D89" s="1272"/>
      <c r="E89" s="288"/>
      <c r="F89" s="63" t="str">
        <f t="shared" si="6"/>
        <v>Μεσοσταθμισμένο Απασχολούμενο Κεφάλαιο</v>
      </c>
      <c r="G89" s="100" t="str">
        <f t="shared" si="6"/>
        <v>Κόστος κεφαλαίου</v>
      </c>
      <c r="H89" s="65" t="str">
        <f t="shared" si="6"/>
        <v>Απόσβεση</v>
      </c>
      <c r="I89" s="65" t="str">
        <f t="shared" si="6"/>
        <v>OPEX</v>
      </c>
      <c r="J89" s="66" t="str">
        <f t="shared" si="6"/>
        <v>Σύνολο (2+3+4)</v>
      </c>
    </row>
    <row r="90" spans="3:10" ht="25.5">
      <c r="C90" s="73">
        <v>1</v>
      </c>
      <c r="D90" s="1273"/>
      <c r="E90" s="1274" t="s">
        <v>201</v>
      </c>
      <c r="F90" s="1275"/>
      <c r="G90" s="93"/>
      <c r="H90" s="68"/>
      <c r="I90" s="68"/>
      <c r="J90" s="56"/>
    </row>
    <row r="91" spans="3:10" ht="12.75">
      <c r="C91" s="170">
        <f>C90+1</f>
        <v>2</v>
      </c>
      <c r="D91" s="45"/>
      <c r="E91" s="1247" t="str">
        <f>E79</f>
        <v>Κτίρια για τεχνικό εξοπλισμό</v>
      </c>
      <c r="F91" s="1276">
        <f aca="true" t="shared" si="7" ref="F91:J95">F79*F$70</f>
        <v>0</v>
      </c>
      <c r="G91" s="1277">
        <f t="shared" si="7"/>
        <v>0</v>
      </c>
      <c r="H91" s="1278">
        <f t="shared" si="7"/>
        <v>0</v>
      </c>
      <c r="I91" s="1278">
        <f t="shared" si="7"/>
        <v>0</v>
      </c>
      <c r="J91" s="59">
        <f t="shared" si="7"/>
        <v>0</v>
      </c>
    </row>
    <row r="92" spans="3:10" ht="12.75">
      <c r="C92" s="170">
        <f>C91+1</f>
        <v>3</v>
      </c>
      <c r="D92" s="45"/>
      <c r="E92" s="1247" t="str">
        <f>E80</f>
        <v>Σωλήνες και στύλοι</v>
      </c>
      <c r="F92" s="1276">
        <f t="shared" si="7"/>
        <v>0</v>
      </c>
      <c r="G92" s="1277">
        <f t="shared" si="7"/>
        <v>0</v>
      </c>
      <c r="H92" s="1278">
        <f t="shared" si="7"/>
        <v>0</v>
      </c>
      <c r="I92" s="1278">
        <f t="shared" si="7"/>
        <v>0</v>
      </c>
      <c r="J92" s="59">
        <f t="shared" si="7"/>
        <v>0</v>
      </c>
    </row>
    <row r="93" spans="3:10" ht="12.75">
      <c r="C93" s="170">
        <f>C92+1</f>
        <v>4</v>
      </c>
      <c r="D93" s="45"/>
      <c r="E93" s="1247" t="str">
        <f>E81</f>
        <v>DSLAMs και splitters</v>
      </c>
      <c r="F93" s="1276">
        <f t="shared" si="7"/>
        <v>0</v>
      </c>
      <c r="G93" s="1277">
        <f t="shared" si="7"/>
        <v>0</v>
      </c>
      <c r="H93" s="1278">
        <f t="shared" si="7"/>
        <v>0</v>
      </c>
      <c r="I93" s="1278">
        <f t="shared" si="7"/>
        <v>0</v>
      </c>
      <c r="J93" s="59">
        <f t="shared" si="7"/>
        <v>0</v>
      </c>
    </row>
    <row r="94" spans="3:10" ht="13.5" thickBot="1">
      <c r="C94" s="170">
        <f>C93+1</f>
        <v>5</v>
      </c>
      <c r="D94" s="45"/>
      <c r="E94" s="1279" t="str">
        <f>E82</f>
        <v>Λοιπά τμήματα του δικτύου</v>
      </c>
      <c r="F94" s="1276">
        <f t="shared" si="7"/>
        <v>0</v>
      </c>
      <c r="G94" s="1277">
        <f t="shared" si="7"/>
        <v>0</v>
      </c>
      <c r="H94" s="1278">
        <f t="shared" si="7"/>
        <v>0</v>
      </c>
      <c r="I94" s="1278">
        <f t="shared" si="7"/>
        <v>0</v>
      </c>
      <c r="J94" s="59">
        <f t="shared" si="7"/>
        <v>0</v>
      </c>
    </row>
    <row r="95" spans="3:10" ht="26.25" thickBot="1">
      <c r="C95" s="1283">
        <f>+C94+1</f>
        <v>6</v>
      </c>
      <c r="D95" s="1284"/>
      <c r="E95" s="1251" t="s">
        <v>202</v>
      </c>
      <c r="F95" s="1282">
        <f t="shared" si="7"/>
        <v>0</v>
      </c>
      <c r="G95" s="1282">
        <f t="shared" si="7"/>
        <v>0</v>
      </c>
      <c r="H95" s="1282">
        <f t="shared" si="7"/>
        <v>0</v>
      </c>
      <c r="I95" s="1282">
        <f t="shared" si="7"/>
        <v>0</v>
      </c>
      <c r="J95" s="1282">
        <f t="shared" si="7"/>
        <v>0</v>
      </c>
    </row>
    <row r="97" ht="15">
      <c r="C97" s="1267" t="s">
        <v>257</v>
      </c>
    </row>
    <row r="98" ht="15.75" thickBot="1">
      <c r="C98" s="1267"/>
    </row>
    <row r="99" spans="4:10" ht="12.75">
      <c r="D99" s="11"/>
      <c r="E99" s="961"/>
      <c r="F99" s="911">
        <f aca="true" t="shared" si="8" ref="F99:J100">F30</f>
        <v>1</v>
      </c>
      <c r="G99" s="920">
        <f t="shared" si="8"/>
        <v>2</v>
      </c>
      <c r="H99" s="921">
        <f t="shared" si="8"/>
        <v>3</v>
      </c>
      <c r="I99" s="922">
        <f t="shared" si="8"/>
        <v>4</v>
      </c>
      <c r="J99" s="923">
        <f t="shared" si="8"/>
        <v>5</v>
      </c>
    </row>
    <row r="100" spans="3:10" ht="47.25" customHeight="1" thickBot="1">
      <c r="C100" s="45"/>
      <c r="D100" s="11"/>
      <c r="E100" s="961"/>
      <c r="F100" s="909" t="str">
        <f t="shared" si="8"/>
        <v>Μεσοσταθμισμένο Απασχολούμενο Κεφάλαιο</v>
      </c>
      <c r="G100" s="933" t="str">
        <f t="shared" si="8"/>
        <v>Κόστος κεφαλαίου</v>
      </c>
      <c r="H100" s="934" t="str">
        <f t="shared" si="8"/>
        <v>Απόσβεση</v>
      </c>
      <c r="I100" s="980" t="str">
        <f t="shared" si="8"/>
        <v>OPEX</v>
      </c>
      <c r="J100" s="979" t="str">
        <f t="shared" si="8"/>
        <v>Σύνολο (2+3+4)</v>
      </c>
    </row>
    <row r="101" spans="3:10" ht="12.75">
      <c r="C101" s="42"/>
      <c r="D101" s="195"/>
      <c r="E101" s="236"/>
      <c r="F101" s="1285"/>
      <c r="G101" s="1286"/>
      <c r="H101" s="1286"/>
      <c r="I101" s="1287"/>
      <c r="J101" s="1288"/>
    </row>
    <row r="102" spans="3:10" ht="12.75">
      <c r="C102" s="43">
        <f aca="true" t="shared" si="9" ref="C102:C111">C101+1</f>
        <v>1</v>
      </c>
      <c r="D102" s="45"/>
      <c r="E102" s="37" t="str">
        <f aca="true" t="shared" si="10" ref="E102:E111">E33</f>
        <v>Εταιρικός σχεδιασμός και Έλεγχος</v>
      </c>
      <c r="F102" s="1254">
        <f aca="true" t="shared" si="11" ref="F102:J111">F33*F$70</f>
        <v>0</v>
      </c>
      <c r="G102" s="1255">
        <f t="shared" si="11"/>
        <v>0</v>
      </c>
      <c r="H102" s="1255">
        <f t="shared" si="11"/>
        <v>0</v>
      </c>
      <c r="I102" s="1256">
        <f t="shared" si="11"/>
        <v>0</v>
      </c>
      <c r="J102" s="1257">
        <f t="shared" si="11"/>
        <v>0</v>
      </c>
    </row>
    <row r="103" spans="3:10" ht="12.75">
      <c r="C103" s="43">
        <f t="shared" si="9"/>
        <v>2</v>
      </c>
      <c r="D103" s="45"/>
      <c r="E103" s="37" t="str">
        <f t="shared" si="10"/>
        <v>Νομικά</v>
      </c>
      <c r="F103" s="1254">
        <f t="shared" si="11"/>
        <v>0</v>
      </c>
      <c r="G103" s="1255">
        <f t="shared" si="11"/>
        <v>0</v>
      </c>
      <c r="H103" s="1255">
        <f t="shared" si="11"/>
        <v>0</v>
      </c>
      <c r="I103" s="1256">
        <f t="shared" si="11"/>
        <v>0</v>
      </c>
      <c r="J103" s="1257">
        <f t="shared" si="11"/>
        <v>0</v>
      </c>
    </row>
    <row r="104" spans="3:10" ht="12.75">
      <c r="C104" s="43">
        <f t="shared" si="9"/>
        <v>3</v>
      </c>
      <c r="D104" s="45"/>
      <c r="E104" s="37" t="str">
        <f t="shared" si="10"/>
        <v>Προμήθειες</v>
      </c>
      <c r="F104" s="1254">
        <f t="shared" si="11"/>
        <v>0</v>
      </c>
      <c r="G104" s="1255">
        <f t="shared" si="11"/>
        <v>0</v>
      </c>
      <c r="H104" s="1255">
        <f t="shared" si="11"/>
        <v>0</v>
      </c>
      <c r="I104" s="1256">
        <f t="shared" si="11"/>
        <v>0</v>
      </c>
      <c r="J104" s="1257">
        <f t="shared" si="11"/>
        <v>0</v>
      </c>
    </row>
    <row r="105" spans="3:10" ht="12.75">
      <c r="C105" s="43">
        <f t="shared" si="9"/>
        <v>4</v>
      </c>
      <c r="D105" s="45"/>
      <c r="E105" s="37" t="str">
        <f t="shared" si="10"/>
        <v>Διαχείριση Προϊόντων</v>
      </c>
      <c r="F105" s="1254">
        <f t="shared" si="11"/>
        <v>0</v>
      </c>
      <c r="G105" s="1255">
        <f t="shared" si="11"/>
        <v>0</v>
      </c>
      <c r="H105" s="1255">
        <f t="shared" si="11"/>
        <v>0</v>
      </c>
      <c r="I105" s="1256">
        <f t="shared" si="11"/>
        <v>0</v>
      </c>
      <c r="J105" s="1257">
        <f t="shared" si="11"/>
        <v>0</v>
      </c>
    </row>
    <row r="106" spans="3:10" ht="12.75">
      <c r="C106" s="43">
        <f t="shared" si="9"/>
        <v>5</v>
      </c>
      <c r="D106" s="45"/>
      <c r="E106" s="37" t="str">
        <f t="shared" si="10"/>
        <v>Πληροφορική</v>
      </c>
      <c r="F106" s="1254">
        <f t="shared" si="11"/>
        <v>0</v>
      </c>
      <c r="G106" s="1255">
        <f t="shared" si="11"/>
        <v>0</v>
      </c>
      <c r="H106" s="1255">
        <f t="shared" si="11"/>
        <v>0</v>
      </c>
      <c r="I106" s="1256">
        <f t="shared" si="11"/>
        <v>0</v>
      </c>
      <c r="J106" s="1257">
        <f t="shared" si="11"/>
        <v>0</v>
      </c>
    </row>
    <row r="107" spans="3:10" ht="12.75">
      <c r="C107" s="43">
        <f t="shared" si="9"/>
        <v>6</v>
      </c>
      <c r="D107" s="45"/>
      <c r="E107" s="37" t="str">
        <f t="shared" si="10"/>
        <v>Ανθρώπινοι Πόροι</v>
      </c>
      <c r="F107" s="1254">
        <f t="shared" si="11"/>
        <v>0</v>
      </c>
      <c r="G107" s="1255">
        <f t="shared" si="11"/>
        <v>0</v>
      </c>
      <c r="H107" s="1255">
        <f t="shared" si="11"/>
        <v>0</v>
      </c>
      <c r="I107" s="1256">
        <f t="shared" si="11"/>
        <v>0</v>
      </c>
      <c r="J107" s="1257">
        <f t="shared" si="11"/>
        <v>0</v>
      </c>
    </row>
    <row r="108" spans="3:10" ht="12.75">
      <c r="C108" s="43">
        <f t="shared" si="9"/>
        <v>7</v>
      </c>
      <c r="D108" s="45"/>
      <c r="E108" s="37" t="str">
        <f t="shared" si="10"/>
        <v>Χρηματοοικονομική Λογιστική</v>
      </c>
      <c r="F108" s="1254">
        <f t="shared" si="11"/>
        <v>0</v>
      </c>
      <c r="G108" s="1255">
        <f t="shared" si="11"/>
        <v>0</v>
      </c>
      <c r="H108" s="1255">
        <f t="shared" si="11"/>
        <v>0</v>
      </c>
      <c r="I108" s="1256">
        <f t="shared" si="11"/>
        <v>0</v>
      </c>
      <c r="J108" s="1257">
        <f t="shared" si="11"/>
        <v>0</v>
      </c>
    </row>
    <row r="109" spans="3:10" ht="12.75">
      <c r="C109" s="43">
        <f t="shared" si="9"/>
        <v>8</v>
      </c>
      <c r="D109" s="45"/>
      <c r="E109" s="37" t="str">
        <f t="shared" si="10"/>
        <v>Οχήματα Μεταφορών</v>
      </c>
      <c r="F109" s="1254">
        <f t="shared" si="11"/>
        <v>0</v>
      </c>
      <c r="G109" s="1255">
        <f t="shared" si="11"/>
        <v>0</v>
      </c>
      <c r="H109" s="1255">
        <f t="shared" si="11"/>
        <v>0</v>
      </c>
      <c r="I109" s="1256">
        <f t="shared" si="11"/>
        <v>0</v>
      </c>
      <c r="J109" s="1257">
        <f t="shared" si="11"/>
        <v>0</v>
      </c>
    </row>
    <row r="110" spans="3:10" ht="12.75">
      <c r="C110" s="43">
        <f t="shared" si="9"/>
        <v>9</v>
      </c>
      <c r="D110" s="45"/>
      <c r="E110" s="37" t="str">
        <f t="shared" si="10"/>
        <v>Λοιπές εταιρικές γενικές λειτουργικές δαπάνες</v>
      </c>
      <c r="F110" s="1258">
        <f t="shared" si="11"/>
        <v>0</v>
      </c>
      <c r="G110" s="1259">
        <f t="shared" si="11"/>
        <v>0</v>
      </c>
      <c r="H110" s="1259">
        <f t="shared" si="11"/>
        <v>0</v>
      </c>
      <c r="I110" s="1260">
        <f t="shared" si="11"/>
        <v>0</v>
      </c>
      <c r="J110" s="1261">
        <f t="shared" si="11"/>
        <v>0</v>
      </c>
    </row>
    <row r="111" spans="3:10" ht="13.5" thickBot="1">
      <c r="C111" s="185">
        <f t="shared" si="9"/>
        <v>10</v>
      </c>
      <c r="D111" s="192"/>
      <c r="E111" s="1290" t="str">
        <f t="shared" si="10"/>
        <v>Σύνολο</v>
      </c>
      <c r="F111" s="1262">
        <f t="shared" si="11"/>
        <v>0</v>
      </c>
      <c r="G111" s="1263">
        <f t="shared" si="11"/>
        <v>0</v>
      </c>
      <c r="H111" s="1264">
        <f t="shared" si="11"/>
        <v>0</v>
      </c>
      <c r="I111" s="1265">
        <f t="shared" si="11"/>
        <v>0</v>
      </c>
      <c r="J111" s="1266">
        <f t="shared" si="11"/>
        <v>0</v>
      </c>
    </row>
    <row r="113" ht="15">
      <c r="C113" s="1267" t="s">
        <v>204</v>
      </c>
    </row>
    <row r="114" ht="13.5" thickBot="1"/>
    <row r="115" spans="4:10" ht="12.75">
      <c r="D115" s="1272"/>
      <c r="E115" s="288"/>
      <c r="F115" s="15">
        <f aca="true" t="shared" si="12" ref="F115:J116">F88</f>
        <v>1</v>
      </c>
      <c r="G115" s="99">
        <f t="shared" si="12"/>
        <v>2</v>
      </c>
      <c r="H115" s="4">
        <f t="shared" si="12"/>
        <v>3</v>
      </c>
      <c r="I115" s="4">
        <f t="shared" si="12"/>
        <v>4</v>
      </c>
      <c r="J115" s="5">
        <f t="shared" si="12"/>
        <v>5</v>
      </c>
    </row>
    <row r="116" spans="4:10" ht="39" thickBot="1">
      <c r="D116" s="1272"/>
      <c r="E116" s="288"/>
      <c r="F116" s="63" t="str">
        <f t="shared" si="12"/>
        <v>Μεσοσταθμισμένο Απασχολούμενο Κεφάλαιο</v>
      </c>
      <c r="G116" s="100" t="str">
        <f t="shared" si="12"/>
        <v>Κόστος κεφαλαίου</v>
      </c>
      <c r="H116" s="65" t="str">
        <f t="shared" si="12"/>
        <v>Απόσβεση</v>
      </c>
      <c r="I116" s="65" t="str">
        <f t="shared" si="12"/>
        <v>OPEX</v>
      </c>
      <c r="J116" s="66" t="str">
        <f t="shared" si="12"/>
        <v>Σύνολο (2+3+4)</v>
      </c>
    </row>
    <row r="117" spans="3:10" ht="25.5">
      <c r="C117" s="73">
        <v>1</v>
      </c>
      <c r="D117" s="1273"/>
      <c r="E117" s="1274" t="s">
        <v>204</v>
      </c>
      <c r="F117" s="1275"/>
      <c r="G117" s="93"/>
      <c r="H117" s="68"/>
      <c r="I117" s="68"/>
      <c r="J117" s="56"/>
    </row>
    <row r="118" spans="3:10" ht="12.75">
      <c r="C118" s="170">
        <f>C117+1</f>
        <v>2</v>
      </c>
      <c r="D118" s="45"/>
      <c r="E118" s="1247" t="str">
        <f>E91</f>
        <v>Κτίρια για τεχνικό εξοπλισμό</v>
      </c>
      <c r="F118" s="1276">
        <f aca="true" t="shared" si="13" ref="F118:J122">F79*F$71</f>
        <v>0</v>
      </c>
      <c r="G118" s="1277">
        <f t="shared" si="13"/>
        <v>0</v>
      </c>
      <c r="H118" s="1278">
        <f t="shared" si="13"/>
        <v>0</v>
      </c>
      <c r="I118" s="1278">
        <f t="shared" si="13"/>
        <v>0</v>
      </c>
      <c r="J118" s="59">
        <f t="shared" si="13"/>
        <v>0</v>
      </c>
    </row>
    <row r="119" spans="3:10" ht="12.75">
      <c r="C119" s="170">
        <f>C118+1</f>
        <v>3</v>
      </c>
      <c r="D119" s="45"/>
      <c r="E119" s="1247" t="str">
        <f>E92</f>
        <v>Σωλήνες και στύλοι</v>
      </c>
      <c r="F119" s="1276">
        <f t="shared" si="13"/>
        <v>0</v>
      </c>
      <c r="G119" s="1277">
        <f t="shared" si="13"/>
        <v>0</v>
      </c>
      <c r="H119" s="1278">
        <f t="shared" si="13"/>
        <v>0</v>
      </c>
      <c r="I119" s="1278">
        <f t="shared" si="13"/>
        <v>0</v>
      </c>
      <c r="J119" s="59">
        <f t="shared" si="13"/>
        <v>0</v>
      </c>
    </row>
    <row r="120" spans="3:10" ht="12.75">
      <c r="C120" s="170">
        <f>C119+1</f>
        <v>4</v>
      </c>
      <c r="D120" s="45"/>
      <c r="E120" s="1247" t="str">
        <f>E93</f>
        <v>DSLAMs και splitters</v>
      </c>
      <c r="F120" s="1276">
        <f t="shared" si="13"/>
        <v>0</v>
      </c>
      <c r="G120" s="1277">
        <f t="shared" si="13"/>
        <v>0</v>
      </c>
      <c r="H120" s="1278">
        <f t="shared" si="13"/>
        <v>0</v>
      </c>
      <c r="I120" s="1278">
        <f t="shared" si="13"/>
        <v>0</v>
      </c>
      <c r="J120" s="59">
        <f t="shared" si="13"/>
        <v>0</v>
      </c>
    </row>
    <row r="121" spans="3:10" ht="13.5" thickBot="1">
      <c r="C121" s="170">
        <f>C120+1</f>
        <v>5</v>
      </c>
      <c r="D121" s="45"/>
      <c r="E121" s="1279" t="str">
        <f>E94</f>
        <v>Λοιπά τμήματα του δικτύου</v>
      </c>
      <c r="F121" s="1276">
        <f t="shared" si="13"/>
        <v>0</v>
      </c>
      <c r="G121" s="1277">
        <f t="shared" si="13"/>
        <v>0</v>
      </c>
      <c r="H121" s="1278">
        <f t="shared" si="13"/>
        <v>0</v>
      </c>
      <c r="I121" s="1278">
        <f t="shared" si="13"/>
        <v>0</v>
      </c>
      <c r="J121" s="59">
        <f t="shared" si="13"/>
        <v>0</v>
      </c>
    </row>
    <row r="122" spans="3:10" ht="26.25" thickBot="1">
      <c r="C122" s="1283">
        <f>+C121+1</f>
        <v>6</v>
      </c>
      <c r="D122" s="1284"/>
      <c r="E122" s="1251" t="s">
        <v>203</v>
      </c>
      <c r="F122" s="1282">
        <f t="shared" si="13"/>
        <v>0</v>
      </c>
      <c r="G122" s="1282">
        <f t="shared" si="13"/>
        <v>0</v>
      </c>
      <c r="H122" s="1282">
        <f t="shared" si="13"/>
        <v>0</v>
      </c>
      <c r="I122" s="1282">
        <f t="shared" si="13"/>
        <v>0</v>
      </c>
      <c r="J122" s="1282">
        <f t="shared" si="13"/>
        <v>0</v>
      </c>
    </row>
    <row r="123" ht="12.75">
      <c r="E123" s="1166"/>
    </row>
    <row r="124" ht="15">
      <c r="C124" s="1267" t="s">
        <v>258</v>
      </c>
    </row>
    <row r="125" ht="13.5" thickBot="1"/>
    <row r="126" spans="4:10" ht="12.75">
      <c r="D126" s="11"/>
      <c r="E126" s="961"/>
      <c r="F126" s="911">
        <f aca="true" t="shared" si="14" ref="F126:J127">F99</f>
        <v>1</v>
      </c>
      <c r="G126" s="920">
        <f t="shared" si="14"/>
        <v>2</v>
      </c>
      <c r="H126" s="921">
        <f t="shared" si="14"/>
        <v>3</v>
      </c>
      <c r="I126" s="922">
        <f t="shared" si="14"/>
        <v>4</v>
      </c>
      <c r="J126" s="923">
        <f t="shared" si="14"/>
        <v>5</v>
      </c>
    </row>
    <row r="127" spans="3:10" ht="39" thickBot="1">
      <c r="C127" s="45"/>
      <c r="D127" s="11"/>
      <c r="E127" s="961"/>
      <c r="F127" s="909" t="str">
        <f t="shared" si="14"/>
        <v>Μεσοσταθμισμένο Απασχολούμενο Κεφάλαιο</v>
      </c>
      <c r="G127" s="933" t="str">
        <f t="shared" si="14"/>
        <v>Κόστος κεφαλαίου</v>
      </c>
      <c r="H127" s="934" t="str">
        <f t="shared" si="14"/>
        <v>Απόσβεση</v>
      </c>
      <c r="I127" s="980" t="str">
        <f t="shared" si="14"/>
        <v>OPEX</v>
      </c>
      <c r="J127" s="979" t="str">
        <f t="shared" si="14"/>
        <v>Σύνολο (2+3+4)</v>
      </c>
    </row>
    <row r="128" spans="3:10" ht="12.75">
      <c r="C128" s="42"/>
      <c r="D128" s="195"/>
      <c r="E128" s="236"/>
      <c r="F128" s="1285"/>
      <c r="G128" s="1286"/>
      <c r="H128" s="1286"/>
      <c r="I128" s="1287"/>
      <c r="J128" s="1288"/>
    </row>
    <row r="129" spans="3:10" ht="12.75">
      <c r="C129" s="43">
        <f>C128+1</f>
        <v>1</v>
      </c>
      <c r="D129" s="45"/>
      <c r="E129" s="37" t="str">
        <f aca="true" t="shared" si="15" ref="E129:E138">E33</f>
        <v>Εταιρικός σχεδιασμός και Έλεγχος</v>
      </c>
      <c r="F129" s="1254">
        <f aca="true" t="shared" si="16" ref="F129:J138">F33*F$71</f>
        <v>0</v>
      </c>
      <c r="G129" s="1255">
        <f t="shared" si="16"/>
        <v>0</v>
      </c>
      <c r="H129" s="1255">
        <f t="shared" si="16"/>
        <v>0</v>
      </c>
      <c r="I129" s="1256">
        <f t="shared" si="16"/>
        <v>0</v>
      </c>
      <c r="J129" s="1257">
        <f t="shared" si="16"/>
        <v>0</v>
      </c>
    </row>
    <row r="130" spans="3:10" ht="12.75">
      <c r="C130" s="43">
        <f aca="true" t="shared" si="17" ref="C130:C138">C129+1</f>
        <v>2</v>
      </c>
      <c r="D130" s="45"/>
      <c r="E130" s="37" t="str">
        <f t="shared" si="15"/>
        <v>Νομικά</v>
      </c>
      <c r="F130" s="1254">
        <f t="shared" si="16"/>
        <v>0</v>
      </c>
      <c r="G130" s="1255">
        <f t="shared" si="16"/>
        <v>0</v>
      </c>
      <c r="H130" s="1255">
        <f t="shared" si="16"/>
        <v>0</v>
      </c>
      <c r="I130" s="1256">
        <f t="shared" si="16"/>
        <v>0</v>
      </c>
      <c r="J130" s="1257">
        <f t="shared" si="16"/>
        <v>0</v>
      </c>
    </row>
    <row r="131" spans="3:10" ht="12.75">
      <c r="C131" s="43">
        <f t="shared" si="17"/>
        <v>3</v>
      </c>
      <c r="D131" s="45"/>
      <c r="E131" s="37" t="str">
        <f t="shared" si="15"/>
        <v>Προμήθειες</v>
      </c>
      <c r="F131" s="1254">
        <f t="shared" si="16"/>
        <v>0</v>
      </c>
      <c r="G131" s="1255">
        <f t="shared" si="16"/>
        <v>0</v>
      </c>
      <c r="H131" s="1255">
        <f t="shared" si="16"/>
        <v>0</v>
      </c>
      <c r="I131" s="1256">
        <f t="shared" si="16"/>
        <v>0</v>
      </c>
      <c r="J131" s="1257">
        <f t="shared" si="16"/>
        <v>0</v>
      </c>
    </row>
    <row r="132" spans="3:10" ht="12.75">
      <c r="C132" s="43">
        <f t="shared" si="17"/>
        <v>4</v>
      </c>
      <c r="D132" s="45"/>
      <c r="E132" s="37" t="str">
        <f t="shared" si="15"/>
        <v>Διαχείριση Προϊόντων</v>
      </c>
      <c r="F132" s="1254">
        <f t="shared" si="16"/>
        <v>0</v>
      </c>
      <c r="G132" s="1255">
        <f t="shared" si="16"/>
        <v>0</v>
      </c>
      <c r="H132" s="1255">
        <f t="shared" si="16"/>
        <v>0</v>
      </c>
      <c r="I132" s="1256">
        <f t="shared" si="16"/>
        <v>0</v>
      </c>
      <c r="J132" s="1257">
        <f t="shared" si="16"/>
        <v>0</v>
      </c>
    </row>
    <row r="133" spans="3:10" ht="12.75">
      <c r="C133" s="43">
        <f t="shared" si="17"/>
        <v>5</v>
      </c>
      <c r="D133" s="45"/>
      <c r="E133" s="37" t="str">
        <f t="shared" si="15"/>
        <v>Πληροφορική</v>
      </c>
      <c r="F133" s="1254">
        <f t="shared" si="16"/>
        <v>0</v>
      </c>
      <c r="G133" s="1255">
        <f t="shared" si="16"/>
        <v>0</v>
      </c>
      <c r="H133" s="1255">
        <f t="shared" si="16"/>
        <v>0</v>
      </c>
      <c r="I133" s="1256">
        <f t="shared" si="16"/>
        <v>0</v>
      </c>
      <c r="J133" s="1257">
        <f t="shared" si="16"/>
        <v>0</v>
      </c>
    </row>
    <row r="134" spans="3:10" ht="12.75">
      <c r="C134" s="43">
        <f t="shared" si="17"/>
        <v>6</v>
      </c>
      <c r="D134" s="45"/>
      <c r="E134" s="37" t="str">
        <f t="shared" si="15"/>
        <v>Ανθρώπινοι Πόροι</v>
      </c>
      <c r="F134" s="1254">
        <f t="shared" si="16"/>
        <v>0</v>
      </c>
      <c r="G134" s="1255">
        <f t="shared" si="16"/>
        <v>0</v>
      </c>
      <c r="H134" s="1255">
        <f t="shared" si="16"/>
        <v>0</v>
      </c>
      <c r="I134" s="1256">
        <f t="shared" si="16"/>
        <v>0</v>
      </c>
      <c r="J134" s="1257">
        <f t="shared" si="16"/>
        <v>0</v>
      </c>
    </row>
    <row r="135" spans="3:10" ht="12.75">
      <c r="C135" s="43">
        <f t="shared" si="17"/>
        <v>7</v>
      </c>
      <c r="D135" s="45"/>
      <c r="E135" s="37" t="str">
        <f t="shared" si="15"/>
        <v>Χρηματοοικονομική Λογιστική</v>
      </c>
      <c r="F135" s="1254">
        <f t="shared" si="16"/>
        <v>0</v>
      </c>
      <c r="G135" s="1255">
        <f t="shared" si="16"/>
        <v>0</v>
      </c>
      <c r="H135" s="1255">
        <f t="shared" si="16"/>
        <v>0</v>
      </c>
      <c r="I135" s="1256">
        <f t="shared" si="16"/>
        <v>0</v>
      </c>
      <c r="J135" s="1257">
        <f t="shared" si="16"/>
        <v>0</v>
      </c>
    </row>
    <row r="136" spans="3:10" ht="12.75">
      <c r="C136" s="43">
        <f t="shared" si="17"/>
        <v>8</v>
      </c>
      <c r="D136" s="45"/>
      <c r="E136" s="37" t="str">
        <f t="shared" si="15"/>
        <v>Οχήματα Μεταφορών</v>
      </c>
      <c r="F136" s="1254">
        <f t="shared" si="16"/>
        <v>0</v>
      </c>
      <c r="G136" s="1255">
        <f t="shared" si="16"/>
        <v>0</v>
      </c>
      <c r="H136" s="1255">
        <f t="shared" si="16"/>
        <v>0</v>
      </c>
      <c r="I136" s="1256">
        <f t="shared" si="16"/>
        <v>0</v>
      </c>
      <c r="J136" s="1257">
        <f t="shared" si="16"/>
        <v>0</v>
      </c>
    </row>
    <row r="137" spans="3:10" ht="12.75">
      <c r="C137" s="43">
        <f t="shared" si="17"/>
        <v>9</v>
      </c>
      <c r="D137" s="45"/>
      <c r="E137" s="37" t="str">
        <f t="shared" si="15"/>
        <v>Λοιπές εταιρικές γενικές λειτουργικές δαπάνες</v>
      </c>
      <c r="F137" s="1258">
        <f t="shared" si="16"/>
        <v>0</v>
      </c>
      <c r="G137" s="1259">
        <f t="shared" si="16"/>
        <v>0</v>
      </c>
      <c r="H137" s="1259">
        <f t="shared" si="16"/>
        <v>0</v>
      </c>
      <c r="I137" s="1260">
        <f t="shared" si="16"/>
        <v>0</v>
      </c>
      <c r="J137" s="1261">
        <f t="shared" si="16"/>
        <v>0</v>
      </c>
    </row>
    <row r="138" spans="3:10" ht="13.5" thickBot="1">
      <c r="C138" s="185">
        <f t="shared" si="17"/>
        <v>10</v>
      </c>
      <c r="D138" s="192"/>
      <c r="E138" s="1290" t="str">
        <f t="shared" si="15"/>
        <v>Σύνολο</v>
      </c>
      <c r="F138" s="1262">
        <f t="shared" si="16"/>
        <v>0</v>
      </c>
      <c r="G138" s="1263">
        <f t="shared" si="16"/>
        <v>0</v>
      </c>
      <c r="H138" s="1264">
        <f t="shared" si="16"/>
        <v>0</v>
      </c>
      <c r="I138" s="1265">
        <f t="shared" si="16"/>
        <v>0</v>
      </c>
      <c r="J138" s="1266">
        <f t="shared" si="16"/>
        <v>0</v>
      </c>
    </row>
  </sheetData>
  <mergeCells count="2">
    <mergeCell ref="D68:E69"/>
    <mergeCell ref="F67:J6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53" r:id="rId1"/>
  <rowBreaks count="2" manualBreakCount="2">
    <brk id="44" max="255" man="1"/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389"/>
  <sheetViews>
    <sheetView showGridLines="0" view="pageBreakPreview" zoomScale="50" zoomScaleNormal="70" zoomScaleSheetLayoutView="50" workbookViewId="0" topLeftCell="F1">
      <selection activeCell="A54" sqref="A54"/>
    </sheetView>
  </sheetViews>
  <sheetFormatPr defaultColWidth="9.140625" defaultRowHeight="12.75"/>
  <cols>
    <col min="1" max="1" width="2.7109375" style="1" customWidth="1"/>
    <col min="2" max="2" width="5.7109375" style="23" customWidth="1"/>
    <col min="3" max="4" width="5.7109375" style="1" customWidth="1"/>
    <col min="5" max="5" width="36.57421875" style="1" customWidth="1"/>
    <col min="6" max="6" width="9.00390625" style="1" customWidth="1"/>
    <col min="7" max="12" width="8.8515625" style="1" customWidth="1"/>
    <col min="13" max="13" width="13.28125" style="1" customWidth="1"/>
    <col min="14" max="14" width="17.57421875" style="1" customWidth="1"/>
    <col min="15" max="29" width="8.8515625" style="1" customWidth="1"/>
    <col min="30" max="16384" width="11.421875" style="1" customWidth="1"/>
  </cols>
  <sheetData>
    <row r="1" spans="1:16" s="2" customFormat="1" ht="18">
      <c r="A1" s="2" t="s">
        <v>208</v>
      </c>
      <c r="B1" s="106"/>
      <c r="P1" s="499"/>
    </row>
    <row r="2" ht="12.75">
      <c r="P2" s="337"/>
    </row>
    <row r="3" ht="12.75">
      <c r="P3" s="337"/>
    </row>
    <row r="4" ht="12.75">
      <c r="P4" s="337"/>
    </row>
    <row r="5" spans="2:16" s="3" customFormat="1" ht="12.75" customHeight="1">
      <c r="B5" s="39" t="s">
        <v>209</v>
      </c>
      <c r="C5" s="30"/>
      <c r="D5" s="46"/>
      <c r="E5" s="46"/>
      <c r="P5" s="500"/>
    </row>
    <row r="6" ht="12.75">
      <c r="P6" s="337"/>
    </row>
    <row r="7" ht="12.75">
      <c r="P7" s="337"/>
    </row>
    <row r="8" spans="1:16" s="28" customFormat="1" ht="15">
      <c r="A8" s="230" t="s">
        <v>210</v>
      </c>
      <c r="P8" s="501"/>
    </row>
    <row r="9" ht="12.75">
      <c r="P9" s="337"/>
    </row>
    <row r="10" ht="13.5" thickBot="1">
      <c r="P10" s="337"/>
    </row>
    <row r="11" spans="6:16" ht="13.5" thickBot="1">
      <c r="F11" s="1291" t="s">
        <v>181</v>
      </c>
      <c r="G11" s="1496" t="s">
        <v>220</v>
      </c>
      <c r="H11" s="1492"/>
      <c r="I11" s="1492"/>
      <c r="J11" s="1492"/>
      <c r="K11" s="1492"/>
      <c r="L11" s="1492"/>
      <c r="M11" s="1492"/>
      <c r="N11" s="1493"/>
      <c r="O11" s="327"/>
      <c r="P11" s="502"/>
    </row>
    <row r="12" spans="6:16" ht="30" customHeight="1">
      <c r="F12" s="17"/>
      <c r="G12" s="326" t="s">
        <v>211</v>
      </c>
      <c r="H12" s="1490" t="s">
        <v>212</v>
      </c>
      <c r="I12" s="1490"/>
      <c r="J12" s="1490"/>
      <c r="K12" s="569" t="s">
        <v>213</v>
      </c>
      <c r="L12" s="1491" t="s">
        <v>214</v>
      </c>
      <c r="M12" s="1491" t="s">
        <v>215</v>
      </c>
      <c r="N12" s="1494" t="s">
        <v>216</v>
      </c>
      <c r="P12" s="337"/>
    </row>
    <row r="13" spans="6:16" ht="45" customHeight="1" thickBot="1">
      <c r="F13" s="24"/>
      <c r="G13" s="1292"/>
      <c r="H13" s="1293" t="s">
        <v>217</v>
      </c>
      <c r="I13" s="1293" t="s">
        <v>218</v>
      </c>
      <c r="J13" s="1293" t="s">
        <v>219</v>
      </c>
      <c r="K13" s="1294"/>
      <c r="L13" s="1528"/>
      <c r="M13" s="1528"/>
      <c r="N13" s="1495"/>
      <c r="P13" s="337"/>
    </row>
    <row r="14" spans="2:16" ht="14.25">
      <c r="B14" s="70">
        <f>1</f>
        <v>1</v>
      </c>
      <c r="C14" s="20" t="s">
        <v>221</v>
      </c>
      <c r="D14" s="22"/>
      <c r="E14" s="16"/>
      <c r="F14" s="50"/>
      <c r="G14" s="328"/>
      <c r="H14" s="517"/>
      <c r="I14" s="517"/>
      <c r="J14" s="518"/>
      <c r="K14" s="329"/>
      <c r="L14" s="329"/>
      <c r="M14" s="519"/>
      <c r="N14" s="330"/>
      <c r="P14" s="337"/>
    </row>
    <row r="15" spans="2:16" ht="14.25">
      <c r="B15" s="71"/>
      <c r="C15" s="213"/>
      <c r="D15" s="580" t="str">
        <f>Υπόδειγμα_1_1!D11</f>
        <v>Κόστη δικτύου επαυξητικά της πρόσβασης</v>
      </c>
      <c r="E15" s="581"/>
      <c r="F15" s="206"/>
      <c r="G15" s="1205"/>
      <c r="H15" s="210"/>
      <c r="I15" s="210"/>
      <c r="J15" s="211"/>
      <c r="K15" s="584"/>
      <c r="L15" s="520"/>
      <c r="M15" s="586"/>
      <c r="N15" s="1206"/>
      <c r="P15" s="337"/>
    </row>
    <row r="16" spans="2:16" ht="14.25">
      <c r="B16" s="71">
        <f>B14+1</f>
        <v>2</v>
      </c>
      <c r="C16" s="214"/>
      <c r="D16" s="25" t="str">
        <f>Υπόδειγμα_1_1!D12</f>
        <v>Χάλκινοι τοπικοί βρόχοι</v>
      </c>
      <c r="E16" s="14"/>
      <c r="F16" s="50"/>
      <c r="G16" s="1207"/>
      <c r="H16" s="53"/>
      <c r="I16" s="53"/>
      <c r="J16" s="54"/>
      <c r="K16" s="107"/>
      <c r="L16" s="521"/>
      <c r="M16" s="587"/>
      <c r="N16" s="1208"/>
      <c r="P16" s="337"/>
    </row>
    <row r="17" spans="2:16" ht="25.5">
      <c r="B17" s="71">
        <f aca="true" t="shared" si="0" ref="B17:B108">B16+1</f>
        <v>3</v>
      </c>
      <c r="C17" s="214"/>
      <c r="D17" s="25"/>
      <c r="E17" s="148" t="s">
        <v>222</v>
      </c>
      <c r="F17" s="1295">
        <f>INDEX(Υπόδειγμα_1_1!$E$12:$H$37,MATCH(D16,Υπόδειγμα_1_1!$D$12:$D$37,0),1)</f>
        <v>0</v>
      </c>
      <c r="G17" s="1296">
        <f>F17</f>
        <v>0</v>
      </c>
      <c r="H17" s="48"/>
      <c r="I17" s="48"/>
      <c r="J17" s="48"/>
      <c r="K17" s="108"/>
      <c r="L17" s="522"/>
      <c r="M17" s="588"/>
      <c r="N17" s="1209"/>
      <c r="P17" s="337"/>
    </row>
    <row r="18" spans="2:16" ht="12.75">
      <c r="B18" s="71">
        <f t="shared" si="0"/>
        <v>4</v>
      </c>
      <c r="C18" s="214"/>
      <c r="D18" s="25"/>
      <c r="E18" s="9" t="s">
        <v>100</v>
      </c>
      <c r="F18" s="1295">
        <f>INDEX(Υπόδειγμα_1_1!$E$12:$H$37,MATCH(D16,Υπόδειγμα_1_1!$D$12:$D$37,0),2)</f>
        <v>0</v>
      </c>
      <c r="G18" s="1296">
        <f>F18</f>
        <v>0</v>
      </c>
      <c r="H18" s="48"/>
      <c r="I18" s="48"/>
      <c r="J18" s="48"/>
      <c r="K18" s="108"/>
      <c r="L18" s="522"/>
      <c r="M18" s="588"/>
      <c r="N18" s="1209"/>
      <c r="P18" s="337"/>
    </row>
    <row r="19" spans="2:16" ht="12.75">
      <c r="B19" s="71">
        <f t="shared" si="0"/>
        <v>5</v>
      </c>
      <c r="C19" s="214"/>
      <c r="D19" s="25"/>
      <c r="E19" s="9" t="s">
        <v>132</v>
      </c>
      <c r="F19" s="1295">
        <f>INDEX(Υπόδειγμα_1_1!$E$12:$H$37,MATCH(D16,Υπόδειγμα_1_1!$D$12:$D$37,0),3)</f>
        <v>0</v>
      </c>
      <c r="G19" s="1296">
        <f>F19</f>
        <v>0</v>
      </c>
      <c r="H19" s="48"/>
      <c r="I19" s="48"/>
      <c r="J19" s="48"/>
      <c r="K19" s="108"/>
      <c r="L19" s="522"/>
      <c r="M19" s="588"/>
      <c r="N19" s="1209"/>
      <c r="P19" s="337"/>
    </row>
    <row r="20" spans="2:16" ht="14.25">
      <c r="B20" s="71">
        <f t="shared" si="0"/>
        <v>6</v>
      </c>
      <c r="C20" s="214"/>
      <c r="D20" s="25"/>
      <c r="E20" s="9" t="s">
        <v>78</v>
      </c>
      <c r="F20" s="1295">
        <f>INDEX(Υπόδειγμα_1_1!$E$12:$H$37,MATCH(D16,Υπόδειγμα_1_1!$D$12:$D$37,0),4)</f>
        <v>0</v>
      </c>
      <c r="G20" s="1296">
        <f>F20</f>
        <v>0</v>
      </c>
      <c r="H20" s="51"/>
      <c r="I20" s="48"/>
      <c r="J20" s="52"/>
      <c r="K20" s="108"/>
      <c r="L20" s="522"/>
      <c r="M20" s="588"/>
      <c r="N20" s="1209"/>
      <c r="P20" s="337"/>
    </row>
    <row r="21" spans="2:16" ht="14.25">
      <c r="B21" s="71">
        <f t="shared" si="0"/>
        <v>7</v>
      </c>
      <c r="C21" s="214"/>
      <c r="D21" s="25" t="str">
        <f>Υπόδειγμα_1_1!D13</f>
        <v>Τοπικοί Βρόχοι οπτικής ίνας</v>
      </c>
      <c r="E21" s="14"/>
      <c r="F21" s="50"/>
      <c r="G21" s="1207"/>
      <c r="H21" s="53"/>
      <c r="I21" s="53"/>
      <c r="J21" s="54"/>
      <c r="K21" s="107"/>
      <c r="L21" s="521"/>
      <c r="M21" s="587"/>
      <c r="N21" s="1208"/>
      <c r="P21" s="337"/>
    </row>
    <row r="22" spans="2:16" ht="25.5">
      <c r="B22" s="71">
        <f t="shared" si="0"/>
        <v>8</v>
      </c>
      <c r="C22" s="214"/>
      <c r="D22" s="25"/>
      <c r="E22" s="148" t="s">
        <v>222</v>
      </c>
      <c r="F22" s="1295">
        <f>INDEX(Υπόδειγμα_1_1!$E$12:$H$37,MATCH(D21,Υπόδειγμα_1_1!$D$12:$D$37,0),1)</f>
        <v>0</v>
      </c>
      <c r="G22" s="1296">
        <f aca="true" t="shared" si="1" ref="G22:G35">F22</f>
        <v>0</v>
      </c>
      <c r="H22" s="51"/>
      <c r="I22" s="52"/>
      <c r="J22" s="51"/>
      <c r="K22" s="108"/>
      <c r="L22" s="522"/>
      <c r="M22" s="588"/>
      <c r="N22" s="1209"/>
      <c r="P22" s="337"/>
    </row>
    <row r="23" spans="2:16" ht="14.25">
      <c r="B23" s="71">
        <f t="shared" si="0"/>
        <v>9</v>
      </c>
      <c r="C23" s="214"/>
      <c r="D23" s="25"/>
      <c r="E23" s="9" t="s">
        <v>100</v>
      </c>
      <c r="F23" s="1295">
        <f>INDEX(Υπόδειγμα_1_1!$E$12:$H$37,MATCH(D21,Υπόδειγμα_1_1!$D$12:$D$37,0),2)</f>
        <v>0</v>
      </c>
      <c r="G23" s="1296">
        <f t="shared" si="1"/>
        <v>0</v>
      </c>
      <c r="H23" s="51"/>
      <c r="I23" s="52"/>
      <c r="J23" s="51"/>
      <c r="K23" s="108"/>
      <c r="L23" s="522"/>
      <c r="M23" s="588"/>
      <c r="N23" s="1209"/>
      <c r="P23" s="337"/>
    </row>
    <row r="24" spans="2:16" ht="14.25">
      <c r="B24" s="71">
        <f t="shared" si="0"/>
        <v>10</v>
      </c>
      <c r="C24" s="214"/>
      <c r="D24" s="25"/>
      <c r="E24" s="9" t="s">
        <v>132</v>
      </c>
      <c r="F24" s="1295">
        <f>INDEX(Υπόδειγμα_1_1!$E$12:$H$37,MATCH(D21,Υπόδειγμα_1_1!$D$12:$D$37,0),3)</f>
        <v>0</v>
      </c>
      <c r="G24" s="1296">
        <f t="shared" si="1"/>
        <v>0</v>
      </c>
      <c r="H24" s="55"/>
      <c r="I24" s="52"/>
      <c r="J24" s="55"/>
      <c r="K24" s="108"/>
      <c r="L24" s="522"/>
      <c r="M24" s="588"/>
      <c r="N24" s="1209"/>
      <c r="P24" s="337"/>
    </row>
    <row r="25" spans="2:16" ht="12.75">
      <c r="B25" s="71">
        <f t="shared" si="0"/>
        <v>11</v>
      </c>
      <c r="C25" s="214"/>
      <c r="D25" s="25"/>
      <c r="E25" s="9" t="s">
        <v>78</v>
      </c>
      <c r="F25" s="1295">
        <f>INDEX(Υπόδειγμα_1_1!$E$12:$H$37,MATCH(D21,Υπόδειγμα_1_1!$D$12:$D$37,0),4)</f>
        <v>0</v>
      </c>
      <c r="G25" s="1296">
        <f t="shared" si="1"/>
        <v>0</v>
      </c>
      <c r="H25" s="48"/>
      <c r="I25" s="48"/>
      <c r="J25" s="48"/>
      <c r="K25" s="108"/>
      <c r="L25" s="522"/>
      <c r="M25" s="588"/>
      <c r="N25" s="1209"/>
      <c r="P25" s="337"/>
    </row>
    <row r="26" spans="2:16" ht="14.25">
      <c r="B26" s="71">
        <f t="shared" si="0"/>
        <v>12</v>
      </c>
      <c r="C26" s="214"/>
      <c r="D26" s="25" t="str">
        <f>Υπόδειγμα_1_1!D14</f>
        <v>Ασύρματες τεχνολογίες πρόσβασης (π.χ. WIMAX)</v>
      </c>
      <c r="E26" s="14"/>
      <c r="F26" s="50"/>
      <c r="G26" s="1207"/>
      <c r="H26" s="53"/>
      <c r="I26" s="53"/>
      <c r="J26" s="54"/>
      <c r="K26" s="107"/>
      <c r="L26" s="521"/>
      <c r="M26" s="587"/>
      <c r="N26" s="1208"/>
      <c r="P26" s="337"/>
    </row>
    <row r="27" spans="2:16" ht="25.5">
      <c r="B27" s="71">
        <f t="shared" si="0"/>
        <v>13</v>
      </c>
      <c r="C27" s="214"/>
      <c r="D27" s="25"/>
      <c r="E27" s="148" t="s">
        <v>222</v>
      </c>
      <c r="F27" s="1295">
        <f>INDEX(Υπόδειγμα_1_1!$E$12:$H$37,MATCH(D26,Υπόδειγμα_1_1!$D$12:$D$37,0),1)</f>
        <v>0</v>
      </c>
      <c r="G27" s="1296">
        <f t="shared" si="1"/>
        <v>0</v>
      </c>
      <c r="H27" s="48"/>
      <c r="I27" s="48"/>
      <c r="J27" s="48"/>
      <c r="K27" s="108"/>
      <c r="L27" s="522"/>
      <c r="M27" s="588"/>
      <c r="N27" s="1209"/>
      <c r="P27" s="337"/>
    </row>
    <row r="28" spans="2:16" ht="12.75">
      <c r="B28" s="71">
        <f t="shared" si="0"/>
        <v>14</v>
      </c>
      <c r="C28" s="214"/>
      <c r="D28" s="25"/>
      <c r="E28" s="9" t="s">
        <v>100</v>
      </c>
      <c r="F28" s="1295">
        <f>INDEX(Υπόδειγμα_1_1!$E$12:$H$37,MATCH(D26,Υπόδειγμα_1_1!$D$12:$D$37,0),2)</f>
        <v>0</v>
      </c>
      <c r="G28" s="1296">
        <f t="shared" si="1"/>
        <v>0</v>
      </c>
      <c r="H28" s="48"/>
      <c r="I28" s="48"/>
      <c r="J28" s="48"/>
      <c r="K28" s="108"/>
      <c r="L28" s="522"/>
      <c r="M28" s="588"/>
      <c r="N28" s="1209"/>
      <c r="P28" s="337"/>
    </row>
    <row r="29" spans="2:16" ht="12.75">
      <c r="B29" s="71">
        <f t="shared" si="0"/>
        <v>15</v>
      </c>
      <c r="C29" s="214"/>
      <c r="D29" s="25"/>
      <c r="E29" s="9" t="s">
        <v>132</v>
      </c>
      <c r="F29" s="1295">
        <f>INDEX(Υπόδειγμα_1_1!$E$12:$H$37,MATCH(D26,Υπόδειγμα_1_1!$D$12:$D$37,0),3)</f>
        <v>0</v>
      </c>
      <c r="G29" s="1296">
        <f t="shared" si="1"/>
        <v>0</v>
      </c>
      <c r="H29" s="48"/>
      <c r="I29" s="48"/>
      <c r="J29" s="48"/>
      <c r="K29" s="108"/>
      <c r="L29" s="522"/>
      <c r="M29" s="588"/>
      <c r="N29" s="1209"/>
      <c r="P29" s="337"/>
    </row>
    <row r="30" spans="2:16" ht="12.75">
      <c r="B30" s="71">
        <f>B29+1</f>
        <v>16</v>
      </c>
      <c r="C30" s="214"/>
      <c r="D30" s="25"/>
      <c r="E30" s="9" t="s">
        <v>78</v>
      </c>
      <c r="F30" s="50">
        <f>INDEX(Υπόδειγμα_1_1!$E$12:$H$37,MATCH(D26,Υπόδειγμα_1_1!$D$12:$D$37,0),4)</f>
        <v>0</v>
      </c>
      <c r="G30" s="1207">
        <f t="shared" si="1"/>
        <v>0</v>
      </c>
      <c r="H30" s="48"/>
      <c r="I30" s="48"/>
      <c r="J30" s="48"/>
      <c r="K30" s="108"/>
      <c r="L30" s="522"/>
      <c r="M30" s="588"/>
      <c r="N30" s="1209"/>
      <c r="P30" s="337"/>
    </row>
    <row r="31" spans="2:16" ht="14.25">
      <c r="B31" s="71">
        <f>B30+1</f>
        <v>17</v>
      </c>
      <c r="C31" s="214"/>
      <c r="D31" s="25" t="str">
        <f>Υπόδειγμα_1_1!D15</f>
        <v>Σωλήνες και στύλοι στο βαθμό που απασχολούνται αποκλειστικά από τοπικούς βρόχους</v>
      </c>
      <c r="E31" s="14"/>
      <c r="F31" s="50"/>
      <c r="G31" s="1207"/>
      <c r="H31" s="53"/>
      <c r="I31" s="53"/>
      <c r="J31" s="54"/>
      <c r="K31" s="107"/>
      <c r="L31" s="521"/>
      <c r="M31" s="587"/>
      <c r="N31" s="1208"/>
      <c r="P31" s="337"/>
    </row>
    <row r="32" spans="2:16" ht="25.5">
      <c r="B32" s="71">
        <f>B31+1</f>
        <v>18</v>
      </c>
      <c r="C32" s="214"/>
      <c r="D32" s="25"/>
      <c r="E32" s="148" t="s">
        <v>222</v>
      </c>
      <c r="F32" s="1295">
        <f>INDEX(Υπόδειγμα_1_1!$E$12:$H$37,MATCH(D31,Υπόδειγμα_1_1!$D$12:$D$37,0),1)</f>
        <v>0</v>
      </c>
      <c r="G32" s="1296">
        <f t="shared" si="1"/>
        <v>0</v>
      </c>
      <c r="H32" s="1297"/>
      <c r="I32" s="48"/>
      <c r="J32" s="48"/>
      <c r="K32" s="108"/>
      <c r="L32" s="522"/>
      <c r="M32" s="588"/>
      <c r="N32" s="1209"/>
      <c r="P32" s="337"/>
    </row>
    <row r="33" spans="2:16" ht="12.75">
      <c r="B33" s="71">
        <f>B32+1</f>
        <v>19</v>
      </c>
      <c r="C33" s="214"/>
      <c r="D33" s="25"/>
      <c r="E33" s="9" t="s">
        <v>100</v>
      </c>
      <c r="F33" s="1295">
        <f>INDEX(Υπόδειγμα_1_1!$E$12:$H$37,MATCH(D31,Υπόδειγμα_1_1!$D$12:$D$37,0),2)</f>
        <v>0</v>
      </c>
      <c r="G33" s="1296">
        <f t="shared" si="1"/>
        <v>0</v>
      </c>
      <c r="H33" s="1297"/>
      <c r="I33" s="48"/>
      <c r="J33" s="48"/>
      <c r="K33" s="108"/>
      <c r="L33" s="522"/>
      <c r="M33" s="588"/>
      <c r="N33" s="1209"/>
      <c r="P33" s="337"/>
    </row>
    <row r="34" spans="2:16" ht="12.75">
      <c r="B34" s="71">
        <f>B33+1</f>
        <v>20</v>
      </c>
      <c r="C34" s="214"/>
      <c r="D34" s="25"/>
      <c r="E34" s="9" t="s">
        <v>132</v>
      </c>
      <c r="F34" s="1295">
        <f>INDEX(Υπόδειγμα_1_1!$E$12:$H$37,MATCH(D31,Υπόδειγμα_1_1!$D$12:$D$37,0),3)</f>
        <v>0</v>
      </c>
      <c r="G34" s="1296">
        <f t="shared" si="1"/>
        <v>0</v>
      </c>
      <c r="H34" s="1297"/>
      <c r="I34" s="48"/>
      <c r="J34" s="48"/>
      <c r="K34" s="108"/>
      <c r="L34" s="522"/>
      <c r="M34" s="588"/>
      <c r="N34" s="1209"/>
      <c r="P34" s="337"/>
    </row>
    <row r="35" spans="2:16" ht="12.75">
      <c r="B35" s="71">
        <f t="shared" si="0"/>
        <v>21</v>
      </c>
      <c r="C35" s="214"/>
      <c r="D35" s="25"/>
      <c r="E35" s="9" t="s">
        <v>78</v>
      </c>
      <c r="F35" s="1295">
        <f>INDEX(Υπόδειγμα_1_1!$E$12:$H$37,MATCH(D31,Υπόδειγμα_1_1!$D$12:$D$37,0),4)</f>
        <v>0</v>
      </c>
      <c r="G35" s="1296">
        <f t="shared" si="1"/>
        <v>0</v>
      </c>
      <c r="H35" s="1297"/>
      <c r="I35" s="48"/>
      <c r="J35" s="48"/>
      <c r="K35" s="108"/>
      <c r="L35" s="522"/>
      <c r="M35" s="588"/>
      <c r="N35" s="1209"/>
      <c r="P35" s="337"/>
    </row>
    <row r="36" spans="2:16" ht="27.75" customHeight="1">
      <c r="B36" s="71">
        <f t="shared" si="0"/>
        <v>22</v>
      </c>
      <c r="C36" s="214"/>
      <c r="D36" s="1531" t="str">
        <f>Υπόδειγμα_1_1!D16</f>
        <v>PSTN κάτρες τελικών χρηστών σε κόμβους PSTN ή σε συγκεντρωτές PSTN</v>
      </c>
      <c r="E36" s="1530"/>
      <c r="F36" s="1295"/>
      <c r="G36" s="1296"/>
      <c r="H36" s="1298"/>
      <c r="I36" s="53"/>
      <c r="J36" s="54"/>
      <c r="K36" s="107"/>
      <c r="L36" s="521"/>
      <c r="M36" s="587"/>
      <c r="N36" s="1208"/>
      <c r="P36" s="337"/>
    </row>
    <row r="37" spans="2:16" ht="25.5">
      <c r="B37" s="71">
        <f t="shared" si="0"/>
        <v>23</v>
      </c>
      <c r="C37" s="214"/>
      <c r="D37" s="25"/>
      <c r="E37" s="148" t="s">
        <v>222</v>
      </c>
      <c r="F37" s="1299">
        <f>INDEX(Υπόδειγμα_1_1!$E$12:$H$37,MATCH(D36,Υπόδειγμα_1_1!$D$12:$D$37,0),1)</f>
        <v>0</v>
      </c>
      <c r="G37" s="1300"/>
      <c r="H37" s="1301">
        <f>F37</f>
        <v>0</v>
      </c>
      <c r="I37" s="48"/>
      <c r="J37" s="48"/>
      <c r="K37" s="108"/>
      <c r="L37" s="522"/>
      <c r="M37" s="588"/>
      <c r="N37" s="1209"/>
      <c r="P37" s="337"/>
    </row>
    <row r="38" spans="2:16" ht="12.75">
      <c r="B38" s="71">
        <f t="shared" si="0"/>
        <v>24</v>
      </c>
      <c r="C38" s="214"/>
      <c r="D38" s="25"/>
      <c r="E38" s="9" t="s">
        <v>100</v>
      </c>
      <c r="F38" s="1299">
        <f>INDEX(Υπόδειγμα_1_1!$E$12:$H$37,MATCH(D36,Υπόδειγμα_1_1!$D$12:$D$37,0),2)</f>
        <v>0</v>
      </c>
      <c r="G38" s="1300"/>
      <c r="H38" s="1301">
        <f>F38</f>
        <v>0</v>
      </c>
      <c r="I38" s="48"/>
      <c r="J38" s="48"/>
      <c r="K38" s="108"/>
      <c r="L38" s="522"/>
      <c r="M38" s="588"/>
      <c r="N38" s="1209"/>
      <c r="P38" s="337"/>
    </row>
    <row r="39" spans="2:16" ht="12.75">
      <c r="B39" s="71">
        <f t="shared" si="0"/>
        <v>25</v>
      </c>
      <c r="C39" s="214"/>
      <c r="D39" s="25"/>
      <c r="E39" s="9" t="s">
        <v>132</v>
      </c>
      <c r="F39" s="1299">
        <f>INDEX(Υπόδειγμα_1_1!$E$12:$H$37,MATCH(D36,Υπόδειγμα_1_1!$D$12:$D$37,0),3)</f>
        <v>0</v>
      </c>
      <c r="G39" s="1300"/>
      <c r="H39" s="1301">
        <f>F39</f>
        <v>0</v>
      </c>
      <c r="I39" s="48"/>
      <c r="J39" s="48"/>
      <c r="K39" s="108"/>
      <c r="L39" s="522"/>
      <c r="M39" s="588"/>
      <c r="N39" s="1209"/>
      <c r="P39" s="337"/>
    </row>
    <row r="40" spans="2:16" ht="12.75">
      <c r="B40" s="71">
        <f t="shared" si="0"/>
        <v>26</v>
      </c>
      <c r="C40" s="214"/>
      <c r="D40" s="25"/>
      <c r="E40" s="9" t="s">
        <v>78</v>
      </c>
      <c r="F40" s="1299">
        <f>INDEX(Υπόδειγμα_1_1!$E$12:$H$37,MATCH(D36,Υπόδειγμα_1_1!$D$12:$D$37,0),4)</f>
        <v>0</v>
      </c>
      <c r="G40" s="1300"/>
      <c r="H40" s="1301">
        <f>SUM(E40:G40)</f>
        <v>0</v>
      </c>
      <c r="I40" s="48"/>
      <c r="J40" s="48"/>
      <c r="K40" s="108"/>
      <c r="L40" s="522"/>
      <c r="M40" s="588"/>
      <c r="N40" s="1209"/>
      <c r="P40" s="337"/>
    </row>
    <row r="41" spans="2:16" ht="27.75" customHeight="1">
      <c r="B41" s="71">
        <f t="shared" si="0"/>
        <v>27</v>
      </c>
      <c r="C41" s="214"/>
      <c r="D41" s="1531" t="str">
        <f>Υπόδειγμα_1_1!D17</f>
        <v>ISDN-BRA κάτρες τελικών χρηστών σε PSTN κόμοβους ή σε συγκεντρωτές PSTN </v>
      </c>
      <c r="E41" s="1530"/>
      <c r="F41" s="1299"/>
      <c r="G41" s="1302"/>
      <c r="H41" s="1301"/>
      <c r="I41" s="53"/>
      <c r="J41" s="54"/>
      <c r="K41" s="107"/>
      <c r="L41" s="521"/>
      <c r="M41" s="587"/>
      <c r="N41" s="1208"/>
      <c r="P41" s="337"/>
    </row>
    <row r="42" spans="2:16" ht="25.5">
      <c r="B42" s="71">
        <f t="shared" si="0"/>
        <v>28</v>
      </c>
      <c r="C42" s="214"/>
      <c r="D42" s="47"/>
      <c r="E42" s="148" t="s">
        <v>222</v>
      </c>
      <c r="F42" s="1295">
        <f>INDEX(Υπόδειγμα_1_1!$E$12:$H$37,MATCH(D41,Υπόδειγμα_1_1!$D$12:$D$37,0),1)</f>
        <v>0</v>
      </c>
      <c r="G42" s="1303"/>
      <c r="H42" s="1297"/>
      <c r="I42" s="583">
        <f>F42</f>
        <v>0</v>
      </c>
      <c r="J42" s="1297"/>
      <c r="K42" s="585"/>
      <c r="L42" s="591"/>
      <c r="M42" s="588"/>
      <c r="N42" s="1209"/>
      <c r="P42" s="337"/>
    </row>
    <row r="43" spans="2:16" ht="12.75">
      <c r="B43" s="71">
        <f t="shared" si="0"/>
        <v>29</v>
      </c>
      <c r="C43" s="214"/>
      <c r="D43" s="47"/>
      <c r="E43" s="9" t="s">
        <v>100</v>
      </c>
      <c r="F43" s="1295">
        <f>INDEX(Υπόδειγμα_1_1!$E$12:$H$37,MATCH(D41,Υπόδειγμα_1_1!$D$12:$D$37,0),2)</f>
        <v>0</v>
      </c>
      <c r="G43" s="1303"/>
      <c r="H43" s="1297"/>
      <c r="I43" s="583">
        <f>F43</f>
        <v>0</v>
      </c>
      <c r="J43" s="1297"/>
      <c r="K43" s="585"/>
      <c r="L43" s="591"/>
      <c r="M43" s="588"/>
      <c r="N43" s="1209"/>
      <c r="P43" s="337"/>
    </row>
    <row r="44" spans="2:16" ht="12.75">
      <c r="B44" s="71">
        <f t="shared" si="0"/>
        <v>30</v>
      </c>
      <c r="C44" s="214"/>
      <c r="D44" s="47"/>
      <c r="E44" s="9" t="s">
        <v>132</v>
      </c>
      <c r="F44" s="1295">
        <f>INDEX(Υπόδειγμα_1_1!$E$12:$H$37,MATCH(D41,Υπόδειγμα_1_1!$D$12:$D$37,0),3)</f>
        <v>0</v>
      </c>
      <c r="G44" s="1303"/>
      <c r="H44" s="1297"/>
      <c r="I44" s="583">
        <f>F44</f>
        <v>0</v>
      </c>
      <c r="J44" s="1297"/>
      <c r="K44" s="585"/>
      <c r="L44" s="591"/>
      <c r="M44" s="588"/>
      <c r="N44" s="1209"/>
      <c r="P44" s="337"/>
    </row>
    <row r="45" spans="2:16" ht="12.75">
      <c r="B45" s="71">
        <f t="shared" si="0"/>
        <v>31</v>
      </c>
      <c r="C45" s="214"/>
      <c r="D45" s="47"/>
      <c r="E45" s="9" t="s">
        <v>78</v>
      </c>
      <c r="F45" s="1295">
        <f>INDEX(Υπόδειγμα_1_1!$E$12:$H$37,MATCH(D41,Υπόδειγμα_1_1!$D$12:$D$37,0),4)</f>
        <v>0</v>
      </c>
      <c r="G45" s="1303"/>
      <c r="H45" s="1297"/>
      <c r="I45" s="583">
        <f>F45</f>
        <v>0</v>
      </c>
      <c r="J45" s="1297"/>
      <c r="K45" s="585"/>
      <c r="L45" s="591"/>
      <c r="M45" s="588"/>
      <c r="N45" s="1209"/>
      <c r="P45" s="337"/>
    </row>
    <row r="46" spans="2:16" ht="27.75" customHeight="1">
      <c r="B46" s="71">
        <f t="shared" si="0"/>
        <v>32</v>
      </c>
      <c r="C46" s="214"/>
      <c r="D46" s="1532" t="str">
        <f>Υπόδειγμα_1_1!D18</f>
        <v>ISDN-PRA κάρτες τελικών χρηστών σε κόμβους PSTN ή σε συγκεντρωτές PSTN </v>
      </c>
      <c r="E46" s="1530"/>
      <c r="F46" s="1295"/>
      <c r="G46" s="1296"/>
      <c r="H46" s="583"/>
      <c r="I46" s="1298"/>
      <c r="J46" s="1304"/>
      <c r="K46" s="1305"/>
      <c r="L46" s="1306"/>
      <c r="M46" s="587"/>
      <c r="N46" s="1208"/>
      <c r="P46" s="337"/>
    </row>
    <row r="47" spans="2:16" ht="25.5">
      <c r="B47" s="71">
        <f t="shared" si="0"/>
        <v>33</v>
      </c>
      <c r="C47" s="214"/>
      <c r="D47" s="47"/>
      <c r="E47" s="148" t="s">
        <v>222</v>
      </c>
      <c r="F47" s="1299">
        <f>INDEX(Υπόδειγμα_1_1!$E$12:$H$37,MATCH(D46,Υπόδειγμα_1_1!$D$12:$D$37,0),1)</f>
        <v>0</v>
      </c>
      <c r="G47" s="1300"/>
      <c r="H47" s="1307"/>
      <c r="I47" s="1307"/>
      <c r="J47" s="1301">
        <f>F47</f>
        <v>0</v>
      </c>
      <c r="K47" s="1308"/>
      <c r="L47" s="1309"/>
      <c r="M47" s="589"/>
      <c r="N47" s="1209"/>
      <c r="P47" s="337"/>
    </row>
    <row r="48" spans="2:16" ht="12.75">
      <c r="B48" s="71">
        <f t="shared" si="0"/>
        <v>34</v>
      </c>
      <c r="C48" s="214"/>
      <c r="D48" s="47"/>
      <c r="E48" s="9" t="s">
        <v>100</v>
      </c>
      <c r="F48" s="1299">
        <f>INDEX(Υπόδειγμα_1_1!$E$12:$H$37,MATCH(D46,Υπόδειγμα_1_1!$D$12:$D$37,0),2)</f>
        <v>0</v>
      </c>
      <c r="G48" s="1300"/>
      <c r="H48" s="1307"/>
      <c r="I48" s="1307"/>
      <c r="J48" s="1301">
        <f>F48</f>
        <v>0</v>
      </c>
      <c r="K48" s="1308"/>
      <c r="L48" s="1309"/>
      <c r="M48" s="589"/>
      <c r="N48" s="1209"/>
      <c r="P48" s="337"/>
    </row>
    <row r="49" spans="2:16" ht="12.75">
      <c r="B49" s="71">
        <f t="shared" si="0"/>
        <v>35</v>
      </c>
      <c r="C49" s="214"/>
      <c r="D49" s="47"/>
      <c r="E49" s="9" t="s">
        <v>132</v>
      </c>
      <c r="F49" s="1299">
        <f>INDEX(Υπόδειγμα_1_1!$E$12:$H$37,MATCH(D46,Υπόδειγμα_1_1!$D$12:$D$37,0),3)</f>
        <v>0</v>
      </c>
      <c r="G49" s="1300"/>
      <c r="H49" s="1307"/>
      <c r="I49" s="1307"/>
      <c r="J49" s="1301">
        <f>F49</f>
        <v>0</v>
      </c>
      <c r="K49" s="1308"/>
      <c r="L49" s="1309"/>
      <c r="M49" s="589"/>
      <c r="N49" s="1209"/>
      <c r="P49" s="337"/>
    </row>
    <row r="50" spans="2:16" ht="12.75">
      <c r="B50" s="71">
        <f t="shared" si="0"/>
        <v>36</v>
      </c>
      <c r="C50" s="214"/>
      <c r="D50" s="47"/>
      <c r="E50" s="9" t="s">
        <v>78</v>
      </c>
      <c r="F50" s="1299">
        <f>INDEX(Υπόδειγμα_1_1!$E$12:$H$37,MATCH(D46,Υπόδειγμα_1_1!$D$12:$D$37,0),4)</f>
        <v>0</v>
      </c>
      <c r="G50" s="1300"/>
      <c r="H50" s="1307"/>
      <c r="I50" s="1307"/>
      <c r="J50" s="1301">
        <f>F50</f>
        <v>0</v>
      </c>
      <c r="K50" s="1308"/>
      <c r="L50" s="1309"/>
      <c r="M50" s="589"/>
      <c r="N50" s="1209"/>
      <c r="P50" s="337"/>
    </row>
    <row r="51" spans="2:16" ht="14.25">
      <c r="B51" s="71">
        <f t="shared" si="0"/>
        <v>37</v>
      </c>
      <c r="C51" s="214"/>
      <c r="D51" s="582" t="str">
        <f>Υπόδειγμα_1_1!D19</f>
        <v>DSLAMs (εξοπλισμός που σχετίζεται με γραμμές πρόσβασης) και splitters</v>
      </c>
      <c r="E51" s="14"/>
      <c r="F51" s="1299"/>
      <c r="G51" s="1302"/>
      <c r="H51" s="1298"/>
      <c r="I51" s="1298"/>
      <c r="J51" s="1304"/>
      <c r="K51" s="1305"/>
      <c r="L51" s="1306"/>
      <c r="M51" s="590"/>
      <c r="N51" s="1208"/>
      <c r="P51" s="337"/>
    </row>
    <row r="52" spans="2:16" ht="25.5">
      <c r="B52" s="71">
        <f t="shared" si="0"/>
        <v>38</v>
      </c>
      <c r="C52" s="214"/>
      <c r="D52" s="47"/>
      <c r="E52" s="148" t="s">
        <v>222</v>
      </c>
      <c r="F52" s="1299">
        <f>INDEX(Υπόδειγμα_1_1!$E$12:$H$37,MATCH(D51,Υπόδειγμα_1_1!$D$12:$D$37,0),1)</f>
        <v>0</v>
      </c>
      <c r="G52" s="1300"/>
      <c r="H52" s="1307"/>
      <c r="I52" s="1307"/>
      <c r="J52" s="1307"/>
      <c r="K52" s="1310">
        <v>0</v>
      </c>
      <c r="L52" s="1311">
        <v>0</v>
      </c>
      <c r="M52" s="589"/>
      <c r="N52" s="1209"/>
      <c r="P52" s="337"/>
    </row>
    <row r="53" spans="2:16" ht="12.75">
      <c r="B53" s="71">
        <f t="shared" si="0"/>
        <v>39</v>
      </c>
      <c r="C53" s="214"/>
      <c r="D53" s="47"/>
      <c r="E53" s="9" t="s">
        <v>100</v>
      </c>
      <c r="F53" s="1299">
        <f>INDEX(Υπόδειγμα_1_1!$E$12:$H$37,MATCH(D51,Υπόδειγμα_1_1!$D$12:$D$37,0),2)</f>
        <v>0</v>
      </c>
      <c r="G53" s="1300"/>
      <c r="H53" s="1307"/>
      <c r="I53" s="1307"/>
      <c r="J53" s="1307"/>
      <c r="K53" s="1310">
        <v>0</v>
      </c>
      <c r="L53" s="1311">
        <v>0</v>
      </c>
      <c r="M53" s="589"/>
      <c r="N53" s="1209"/>
      <c r="P53" s="337"/>
    </row>
    <row r="54" spans="2:16" ht="12.75">
      <c r="B54" s="71">
        <f t="shared" si="0"/>
        <v>40</v>
      </c>
      <c r="C54" s="214"/>
      <c r="D54" s="47"/>
      <c r="E54" s="9" t="s">
        <v>132</v>
      </c>
      <c r="F54" s="1299">
        <f>INDEX(Υπόδειγμα_1_1!$E$12:$H$37,MATCH(D51,Υπόδειγμα_1_1!$D$12:$D$37,0),3)</f>
        <v>0</v>
      </c>
      <c r="G54" s="1300"/>
      <c r="H54" s="1307"/>
      <c r="I54" s="1307"/>
      <c r="J54" s="1307"/>
      <c r="K54" s="1310">
        <v>0</v>
      </c>
      <c r="L54" s="1311">
        <v>0</v>
      </c>
      <c r="M54" s="589"/>
      <c r="N54" s="1209"/>
      <c r="P54" s="337"/>
    </row>
    <row r="55" spans="2:16" ht="12.75">
      <c r="B55" s="71">
        <f t="shared" si="0"/>
        <v>41</v>
      </c>
      <c r="C55" s="214"/>
      <c r="D55" s="47"/>
      <c r="E55" s="9" t="s">
        <v>78</v>
      </c>
      <c r="F55" s="1299">
        <f>INDEX(Υπόδειγμα_1_1!$E$12:$H$37,MATCH(D51,Υπόδειγμα_1_1!$D$12:$D$37,0),4)</f>
        <v>0</v>
      </c>
      <c r="G55" s="1300"/>
      <c r="H55" s="1307"/>
      <c r="I55" s="1307"/>
      <c r="J55" s="1307"/>
      <c r="K55" s="1310">
        <v>0</v>
      </c>
      <c r="L55" s="1311">
        <v>0</v>
      </c>
      <c r="M55" s="589"/>
      <c r="N55" s="1209"/>
      <c r="P55" s="337"/>
    </row>
    <row r="56" spans="2:16" ht="14.25">
      <c r="B56" s="71">
        <f>B55+1</f>
        <v>42</v>
      </c>
      <c r="C56" s="214"/>
      <c r="D56" s="47" t="str">
        <f>Υπόδειγμα_1_1!D20</f>
        <v>Κύριος Κατανεμητής (Main Distribution Frame) και εσωτερική καλωδίωση</v>
      </c>
      <c r="E56" s="14"/>
      <c r="F56" s="1299"/>
      <c r="G56" s="1302"/>
      <c r="H56" s="1298"/>
      <c r="I56" s="1298"/>
      <c r="J56" s="1304"/>
      <c r="K56" s="1305"/>
      <c r="L56" s="1306"/>
      <c r="M56" s="590"/>
      <c r="N56" s="1208"/>
      <c r="P56" s="337"/>
    </row>
    <row r="57" spans="2:16" ht="25.5">
      <c r="B57" s="71">
        <f t="shared" si="0"/>
        <v>43</v>
      </c>
      <c r="C57" s="214"/>
      <c r="D57" s="47"/>
      <c r="E57" s="148" t="s">
        <v>222</v>
      </c>
      <c r="F57" s="1299">
        <f>INDEX(Υπόδειγμα_1_1!$E$12:$H$37,MATCH(D56,Υπόδειγμα_1_1!$D$12:$D$37,0),1)</f>
        <v>0</v>
      </c>
      <c r="G57" s="1302">
        <f>F57</f>
        <v>0</v>
      </c>
      <c r="H57" s="1307"/>
      <c r="I57" s="1307"/>
      <c r="J57" s="1307"/>
      <c r="K57" s="1308"/>
      <c r="L57" s="1309"/>
      <c r="M57" s="589"/>
      <c r="N57" s="1209"/>
      <c r="P57" s="337"/>
    </row>
    <row r="58" spans="2:16" ht="12.75">
      <c r="B58" s="71">
        <f t="shared" si="0"/>
        <v>44</v>
      </c>
      <c r="C58" s="214"/>
      <c r="D58" s="47"/>
      <c r="E58" s="9" t="s">
        <v>100</v>
      </c>
      <c r="F58" s="1295">
        <f>INDEX(Υπόδειγμα_1_1!$E$12:$H$37,MATCH(D56,Υπόδειγμα_1_1!$D$12:$D$37,0),2)</f>
        <v>0</v>
      </c>
      <c r="G58" s="1296">
        <f>F58</f>
        <v>0</v>
      </c>
      <c r="H58" s="1297"/>
      <c r="I58" s="1297"/>
      <c r="J58" s="1297"/>
      <c r="K58" s="585"/>
      <c r="L58" s="591"/>
      <c r="M58" s="589"/>
      <c r="N58" s="1312"/>
      <c r="P58" s="337"/>
    </row>
    <row r="59" spans="2:16" ht="12.75">
      <c r="B59" s="71">
        <f t="shared" si="0"/>
        <v>45</v>
      </c>
      <c r="C59" s="214"/>
      <c r="D59" s="47"/>
      <c r="E59" s="9" t="s">
        <v>132</v>
      </c>
      <c r="F59" s="1295">
        <f>INDEX(Υπόδειγμα_1_1!$E$12:$H$37,MATCH(D56,Υπόδειγμα_1_1!$D$12:$D$37,0),3)</f>
        <v>0</v>
      </c>
      <c r="G59" s="1296">
        <f>F59</f>
        <v>0</v>
      </c>
      <c r="H59" s="1297"/>
      <c r="I59" s="1297"/>
      <c r="J59" s="1297"/>
      <c r="K59" s="585"/>
      <c r="L59" s="591"/>
      <c r="M59" s="589"/>
      <c r="N59" s="1312"/>
      <c r="P59" s="337"/>
    </row>
    <row r="60" spans="2:16" ht="12.75">
      <c r="B60" s="71">
        <f t="shared" si="0"/>
        <v>46</v>
      </c>
      <c r="C60" s="214"/>
      <c r="D60" s="47"/>
      <c r="E60" s="9" t="s">
        <v>78</v>
      </c>
      <c r="F60" s="1295">
        <f>INDEX(Υπόδειγμα_1_1!$E$12:$H$37,MATCH(D56,Υπόδειγμα_1_1!$D$12:$D$37,0),4)</f>
        <v>0</v>
      </c>
      <c r="G60" s="1296">
        <f>F60</f>
        <v>0</v>
      </c>
      <c r="H60" s="1297"/>
      <c r="I60" s="1297"/>
      <c r="J60" s="1297"/>
      <c r="K60" s="585"/>
      <c r="L60" s="591"/>
      <c r="M60" s="589"/>
      <c r="N60" s="1312"/>
      <c r="P60" s="337"/>
    </row>
    <row r="61" spans="2:16" ht="27" customHeight="1">
      <c r="B61" s="71">
        <f t="shared" si="0"/>
        <v>47</v>
      </c>
      <c r="D61" s="1529" t="str">
        <f>Υπόδειγμα_1_1!D21</f>
        <v>Κατανάλωση ρεύματος, προμήθεια ρεύματος έκτακτης ανάγκης, κλιματισμός</v>
      </c>
      <c r="E61" s="1530"/>
      <c r="F61" s="1295"/>
      <c r="G61" s="1296"/>
      <c r="H61" s="1298"/>
      <c r="I61" s="1298"/>
      <c r="J61" s="1304"/>
      <c r="K61" s="1305"/>
      <c r="L61" s="1306"/>
      <c r="M61" s="1313"/>
      <c r="N61" s="1314"/>
      <c r="P61" s="337"/>
    </row>
    <row r="62" spans="2:16" ht="25.5">
      <c r="B62" s="71">
        <f t="shared" si="0"/>
        <v>48</v>
      </c>
      <c r="C62" s="214"/>
      <c r="D62" s="8"/>
      <c r="E62" s="148" t="s">
        <v>222</v>
      </c>
      <c r="F62" s="1299">
        <f>INDEX(Υπόδειγμα_1_1!$E$12:$H$37,MATCH(D61,Υπόδειγμα_1_1!$D$12:$D$37,0),1)</f>
        <v>0</v>
      </c>
      <c r="G62" s="1315">
        <v>0</v>
      </c>
      <c r="H62" s="1316">
        <v>0</v>
      </c>
      <c r="I62" s="1316">
        <v>0</v>
      </c>
      <c r="J62" s="1316">
        <v>0</v>
      </c>
      <c r="K62" s="1310">
        <v>0</v>
      </c>
      <c r="L62" s="1311">
        <v>0</v>
      </c>
      <c r="M62" s="1317">
        <v>0</v>
      </c>
      <c r="N62" s="1318"/>
      <c r="P62" s="337"/>
    </row>
    <row r="63" spans="2:16" ht="12.75">
      <c r="B63" s="71">
        <f t="shared" si="0"/>
        <v>49</v>
      </c>
      <c r="C63" s="214"/>
      <c r="D63" s="8"/>
      <c r="E63" s="9" t="s">
        <v>100</v>
      </c>
      <c r="F63" s="1299">
        <f>INDEX(Υπόδειγμα_1_1!$E$12:$H$37,MATCH(D61,Υπόδειγμα_1_1!$D$12:$D$37,0),2)</f>
        <v>0</v>
      </c>
      <c r="G63" s="1315">
        <v>0</v>
      </c>
      <c r="H63" s="1316">
        <v>0</v>
      </c>
      <c r="I63" s="1316">
        <v>0</v>
      </c>
      <c r="J63" s="1316">
        <v>0</v>
      </c>
      <c r="K63" s="1310">
        <v>0</v>
      </c>
      <c r="L63" s="1311">
        <v>0</v>
      </c>
      <c r="M63" s="1317">
        <v>0</v>
      </c>
      <c r="N63" s="1318"/>
      <c r="P63" s="337"/>
    </row>
    <row r="64" spans="2:16" ht="12.75">
      <c r="B64" s="71">
        <f t="shared" si="0"/>
        <v>50</v>
      </c>
      <c r="C64" s="214"/>
      <c r="D64" s="8"/>
      <c r="E64" s="9" t="s">
        <v>132</v>
      </c>
      <c r="F64" s="1299">
        <f>INDEX(Υπόδειγμα_1_1!$E$12:$H$37,MATCH(D61,Υπόδειγμα_1_1!$D$12:$D$37,0),3)</f>
        <v>0</v>
      </c>
      <c r="G64" s="1315">
        <v>0</v>
      </c>
      <c r="H64" s="1316">
        <v>0</v>
      </c>
      <c r="I64" s="1316">
        <v>0</v>
      </c>
      <c r="J64" s="1316">
        <v>0</v>
      </c>
      <c r="K64" s="1310">
        <v>0</v>
      </c>
      <c r="L64" s="1311">
        <v>0</v>
      </c>
      <c r="M64" s="1317">
        <v>0</v>
      </c>
      <c r="N64" s="1318"/>
      <c r="P64" s="337"/>
    </row>
    <row r="65" spans="2:16" ht="12.75">
      <c r="B65" s="71">
        <f t="shared" si="0"/>
        <v>51</v>
      </c>
      <c r="C65" s="214"/>
      <c r="D65" s="8"/>
      <c r="E65" s="9" t="s">
        <v>78</v>
      </c>
      <c r="F65" s="1299">
        <f>INDEX(Υπόδειγμα_1_1!$E$12:$H$37,MATCH(D61,Υπόδειγμα_1_1!$D$12:$D$37,0),4)</f>
        <v>0</v>
      </c>
      <c r="G65" s="1315">
        <v>0</v>
      </c>
      <c r="H65" s="1316">
        <v>0</v>
      </c>
      <c r="I65" s="1316">
        <v>0</v>
      </c>
      <c r="J65" s="1316">
        <v>0</v>
      </c>
      <c r="K65" s="1310">
        <v>0</v>
      </c>
      <c r="L65" s="1311">
        <v>0</v>
      </c>
      <c r="M65" s="1317">
        <v>0</v>
      </c>
      <c r="N65" s="1318"/>
      <c r="P65" s="337"/>
    </row>
    <row r="66" spans="2:16" ht="14.25">
      <c r="B66" s="71">
        <f t="shared" si="0"/>
        <v>52</v>
      </c>
      <c r="C66" s="215"/>
      <c r="D66" s="8" t="str">
        <f>Υπόδειγμα_1_1!D22</f>
        <v>Κτίρια για τεχνικό εξοπλισμό</v>
      </c>
      <c r="E66" s="14"/>
      <c r="F66" s="1299"/>
      <c r="G66" s="1302"/>
      <c r="H66" s="1298"/>
      <c r="I66" s="1298"/>
      <c r="J66" s="1304"/>
      <c r="K66" s="1305"/>
      <c r="L66" s="1306"/>
      <c r="M66" s="1313"/>
      <c r="N66" s="1314"/>
      <c r="P66" s="337"/>
    </row>
    <row r="67" spans="2:16" ht="25.5">
      <c r="B67" s="71">
        <f t="shared" si="0"/>
        <v>53</v>
      </c>
      <c r="C67" s="215"/>
      <c r="D67" s="8"/>
      <c r="E67" s="148" t="s">
        <v>222</v>
      </c>
      <c r="F67" s="1299">
        <f>INDEX(Υπόδειγμα_1_1!$E$12:$H$37,MATCH(D66,Υπόδειγμα_1_1!$D$12:$D$37,0),1)</f>
        <v>0</v>
      </c>
      <c r="G67" s="1319">
        <v>0</v>
      </c>
      <c r="H67" s="1320">
        <v>0</v>
      </c>
      <c r="I67" s="1320">
        <v>0</v>
      </c>
      <c r="J67" s="1320">
        <v>0</v>
      </c>
      <c r="K67" s="1321">
        <v>0</v>
      </c>
      <c r="L67" s="1311">
        <v>0</v>
      </c>
      <c r="M67" s="1317">
        <v>0</v>
      </c>
      <c r="N67" s="1322"/>
      <c r="P67" s="337"/>
    </row>
    <row r="68" spans="2:16" ht="12.75">
      <c r="B68" s="71">
        <f t="shared" si="0"/>
        <v>54</v>
      </c>
      <c r="C68" s="215"/>
      <c r="D68" s="8"/>
      <c r="E68" s="9" t="s">
        <v>100</v>
      </c>
      <c r="F68" s="1299">
        <f>INDEX(Υπόδειγμα_1_1!$E$12:$H$37,MATCH(D66,Υπόδειγμα_1_1!$D$12:$D$37,0),2)</f>
        <v>0</v>
      </c>
      <c r="G68" s="1319">
        <v>0</v>
      </c>
      <c r="H68" s="1320">
        <v>0</v>
      </c>
      <c r="I68" s="1320">
        <v>0</v>
      </c>
      <c r="J68" s="1320">
        <v>0</v>
      </c>
      <c r="K68" s="1321">
        <v>0</v>
      </c>
      <c r="L68" s="1311">
        <v>0</v>
      </c>
      <c r="M68" s="1317">
        <v>0</v>
      </c>
      <c r="N68" s="1322"/>
      <c r="P68" s="337"/>
    </row>
    <row r="69" spans="2:16" ht="12.75">
      <c r="B69" s="71">
        <f t="shared" si="0"/>
        <v>55</v>
      </c>
      <c r="C69" s="215"/>
      <c r="D69" s="8"/>
      <c r="E69" s="9" t="s">
        <v>132</v>
      </c>
      <c r="F69" s="1299">
        <f>INDEX(Υπόδειγμα_1_1!$E$12:$H$37,MATCH(D66,Υπόδειγμα_1_1!$D$12:$D$37,0),3)</f>
        <v>0</v>
      </c>
      <c r="G69" s="1319">
        <v>0</v>
      </c>
      <c r="H69" s="1320">
        <v>0</v>
      </c>
      <c r="I69" s="1320">
        <v>0</v>
      </c>
      <c r="J69" s="1320">
        <v>0</v>
      </c>
      <c r="K69" s="1321">
        <v>0</v>
      </c>
      <c r="L69" s="1311">
        <v>0</v>
      </c>
      <c r="M69" s="1317">
        <v>0</v>
      </c>
      <c r="N69" s="1322"/>
      <c r="P69" s="337"/>
    </row>
    <row r="70" spans="2:16" ht="12.75">
      <c r="B70" s="71">
        <f t="shared" si="0"/>
        <v>56</v>
      </c>
      <c r="C70" s="215"/>
      <c r="D70" s="8"/>
      <c r="E70" s="9" t="s">
        <v>78</v>
      </c>
      <c r="F70" s="1299">
        <f>INDEX(Υπόδειγμα_1_1!$E$12:$H$37,MATCH(D66,Υπόδειγμα_1_1!$D$12:$D$37,0),4)</f>
        <v>0</v>
      </c>
      <c r="G70" s="1319">
        <v>0</v>
      </c>
      <c r="H70" s="1320">
        <v>0</v>
      </c>
      <c r="I70" s="1320">
        <v>0</v>
      </c>
      <c r="J70" s="1320">
        <v>0</v>
      </c>
      <c r="K70" s="1321">
        <v>0</v>
      </c>
      <c r="L70" s="1311">
        <v>0</v>
      </c>
      <c r="M70" s="1317">
        <v>0</v>
      </c>
      <c r="N70" s="1322"/>
      <c r="P70" s="337"/>
    </row>
    <row r="71" spans="2:16" ht="14.25">
      <c r="B71" s="71">
        <f t="shared" si="0"/>
        <v>57</v>
      </c>
      <c r="C71" s="214"/>
      <c r="D71" s="47" t="str">
        <f>Υπόδειγμα_1_1!D23</f>
        <v>Λοιπά τμήματα δικτύου</v>
      </c>
      <c r="E71" s="14"/>
      <c r="F71" s="1299"/>
      <c r="G71" s="1302"/>
      <c r="H71" s="1298"/>
      <c r="I71" s="1298"/>
      <c r="J71" s="1304"/>
      <c r="K71" s="1305"/>
      <c r="L71" s="1306"/>
      <c r="M71" s="1313"/>
      <c r="N71" s="1314"/>
      <c r="P71" s="337"/>
    </row>
    <row r="72" spans="2:16" ht="25.5">
      <c r="B72" s="71">
        <f t="shared" si="0"/>
        <v>58</v>
      </c>
      <c r="C72" s="214"/>
      <c r="D72" s="47"/>
      <c r="E72" s="148" t="s">
        <v>222</v>
      </c>
      <c r="F72" s="1299">
        <f>INDEX(Υπόδειγμα_1_1!$E$12:$H$37,MATCH(D71,Υπόδειγμα_1_1!$D$12:$D$37,0),1)</f>
        <v>0</v>
      </c>
      <c r="G72" s="1315">
        <v>0</v>
      </c>
      <c r="H72" s="1316">
        <v>0</v>
      </c>
      <c r="I72" s="1316">
        <v>0</v>
      </c>
      <c r="J72" s="1316">
        <v>0</v>
      </c>
      <c r="K72" s="1310">
        <v>0</v>
      </c>
      <c r="L72" s="1311">
        <v>0</v>
      </c>
      <c r="M72" s="1317">
        <v>0</v>
      </c>
      <c r="N72" s="1322"/>
      <c r="P72" s="337"/>
    </row>
    <row r="73" spans="2:16" ht="12.75">
      <c r="B73" s="71">
        <f t="shared" si="0"/>
        <v>59</v>
      </c>
      <c r="C73" s="214"/>
      <c r="D73" s="47"/>
      <c r="E73" s="9" t="s">
        <v>100</v>
      </c>
      <c r="F73" s="1299">
        <f>INDEX(Υπόδειγμα_1_1!$E$12:$H$37,MATCH(D71,Υπόδειγμα_1_1!$D$12:$D$37,0),2)</f>
        <v>0</v>
      </c>
      <c r="G73" s="1315">
        <v>0</v>
      </c>
      <c r="H73" s="1316">
        <v>0</v>
      </c>
      <c r="I73" s="1316">
        <v>0</v>
      </c>
      <c r="J73" s="1316">
        <v>0</v>
      </c>
      <c r="K73" s="1310">
        <v>0</v>
      </c>
      <c r="L73" s="1311">
        <v>0</v>
      </c>
      <c r="M73" s="1317">
        <v>0</v>
      </c>
      <c r="N73" s="1322"/>
      <c r="P73" s="337"/>
    </row>
    <row r="74" spans="2:16" ht="12.75">
      <c r="B74" s="71">
        <f t="shared" si="0"/>
        <v>60</v>
      </c>
      <c r="C74" s="214"/>
      <c r="D74" s="47"/>
      <c r="E74" s="9" t="s">
        <v>132</v>
      </c>
      <c r="F74" s="1299">
        <f>INDEX(Υπόδειγμα_1_1!$E$12:$H$37,MATCH(D71,Υπόδειγμα_1_1!$D$12:$D$37,0),3)</f>
        <v>0</v>
      </c>
      <c r="G74" s="1315">
        <v>0</v>
      </c>
      <c r="H74" s="1316">
        <v>0</v>
      </c>
      <c r="I74" s="1316">
        <v>0</v>
      </c>
      <c r="J74" s="1316">
        <v>0</v>
      </c>
      <c r="K74" s="1310">
        <v>0</v>
      </c>
      <c r="L74" s="1311">
        <v>0</v>
      </c>
      <c r="M74" s="1317">
        <v>0</v>
      </c>
      <c r="N74" s="1322"/>
      <c r="P74" s="337"/>
    </row>
    <row r="75" spans="2:16" ht="12.75">
      <c r="B75" s="71">
        <f t="shared" si="0"/>
        <v>61</v>
      </c>
      <c r="C75" s="214"/>
      <c r="D75" s="208"/>
      <c r="E75" s="9" t="s">
        <v>78</v>
      </c>
      <c r="F75" s="1324">
        <f>INDEX(Υπόδειγμα_1_1!$E$12:$H$37,MATCH(D71,Υπόδειγμα_1_1!$D$12:$D$37,0),4)</f>
        <v>0</v>
      </c>
      <c r="G75" s="1325">
        <v>0</v>
      </c>
      <c r="H75" s="1326">
        <v>0</v>
      </c>
      <c r="I75" s="1326">
        <v>0</v>
      </c>
      <c r="J75" s="1326">
        <v>0</v>
      </c>
      <c r="K75" s="1327">
        <v>0</v>
      </c>
      <c r="L75" s="1328">
        <v>0</v>
      </c>
      <c r="M75" s="1329">
        <v>0</v>
      </c>
      <c r="N75" s="1322"/>
      <c r="P75" s="337"/>
    </row>
    <row r="76" spans="2:16" ht="14.25">
      <c r="B76" s="71">
        <f t="shared" si="0"/>
        <v>62</v>
      </c>
      <c r="C76" s="214"/>
      <c r="D76" s="592" t="str">
        <f>Υπόδειγμα_1_1!D35</f>
        <v>Υποσύνολο: Εταιρικές γενικές λειτουργικές δαπάνες επαυξητικές της πρόσβασης</v>
      </c>
      <c r="E76" s="9"/>
      <c r="F76" s="1299"/>
      <c r="G76" s="1302"/>
      <c r="H76" s="1298"/>
      <c r="I76" s="1298"/>
      <c r="J76" s="1304"/>
      <c r="K76" s="1301"/>
      <c r="L76" s="1301"/>
      <c r="M76" s="1330"/>
      <c r="N76" s="1314"/>
      <c r="P76" s="337"/>
    </row>
    <row r="77" spans="2:16" ht="25.5">
      <c r="B77" s="71">
        <f t="shared" si="0"/>
        <v>63</v>
      </c>
      <c r="C77" s="214"/>
      <c r="D77" s="47"/>
      <c r="E77" s="148" t="s">
        <v>222</v>
      </c>
      <c r="F77" s="1299">
        <f>SUM(Υπόδειγμα_1_1!E35)</f>
        <v>0</v>
      </c>
      <c r="G77" s="1315">
        <v>0</v>
      </c>
      <c r="H77" s="1316">
        <v>0</v>
      </c>
      <c r="I77" s="1316">
        <v>0</v>
      </c>
      <c r="J77" s="1316">
        <v>0</v>
      </c>
      <c r="K77" s="1316">
        <v>0</v>
      </c>
      <c r="L77" s="1316">
        <v>0</v>
      </c>
      <c r="M77" s="1316">
        <v>0</v>
      </c>
      <c r="N77" s="1323">
        <v>0</v>
      </c>
      <c r="P77" s="337"/>
    </row>
    <row r="78" spans="2:16" ht="12.75">
      <c r="B78" s="71">
        <f t="shared" si="0"/>
        <v>64</v>
      </c>
      <c r="C78" s="214"/>
      <c r="D78" s="47"/>
      <c r="E78" s="9" t="s">
        <v>100</v>
      </c>
      <c r="F78" s="1299">
        <f>Υπόδειγμα_1_1!F35</f>
        <v>0</v>
      </c>
      <c r="G78" s="1315">
        <v>0</v>
      </c>
      <c r="H78" s="1316">
        <v>0</v>
      </c>
      <c r="I78" s="1316">
        <v>0</v>
      </c>
      <c r="J78" s="1316">
        <v>0</v>
      </c>
      <c r="K78" s="1316">
        <v>0</v>
      </c>
      <c r="L78" s="1316">
        <v>0</v>
      </c>
      <c r="M78" s="1316">
        <v>0</v>
      </c>
      <c r="N78" s="1323">
        <v>0</v>
      </c>
      <c r="P78" s="337"/>
    </row>
    <row r="79" spans="2:16" ht="12.75">
      <c r="B79" s="71">
        <f t="shared" si="0"/>
        <v>65</v>
      </c>
      <c r="C79" s="214"/>
      <c r="D79" s="47"/>
      <c r="E79" s="9" t="s">
        <v>132</v>
      </c>
      <c r="F79" s="1299">
        <f>Υπόδειγμα_1_1!G35</f>
        <v>0</v>
      </c>
      <c r="G79" s="1315">
        <v>0</v>
      </c>
      <c r="H79" s="1316">
        <v>0</v>
      </c>
      <c r="I79" s="1316">
        <v>0</v>
      </c>
      <c r="J79" s="1316">
        <v>0</v>
      </c>
      <c r="K79" s="1316">
        <v>0</v>
      </c>
      <c r="L79" s="1316">
        <v>0</v>
      </c>
      <c r="M79" s="1316">
        <v>0</v>
      </c>
      <c r="N79" s="1323">
        <v>0</v>
      </c>
      <c r="P79" s="337"/>
    </row>
    <row r="80" spans="2:16" ht="12.75">
      <c r="B80" s="71">
        <f t="shared" si="0"/>
        <v>66</v>
      </c>
      <c r="C80" s="214"/>
      <c r="D80" s="208"/>
      <c r="E80" s="9" t="s">
        <v>78</v>
      </c>
      <c r="F80" s="1324">
        <f>Υπόδειγμα_1_1!H35</f>
        <v>0</v>
      </c>
      <c r="G80" s="1315">
        <v>0</v>
      </c>
      <c r="H80" s="1316">
        <v>0</v>
      </c>
      <c r="I80" s="1316">
        <v>0</v>
      </c>
      <c r="J80" s="1316">
        <v>0</v>
      </c>
      <c r="K80" s="1316">
        <v>0</v>
      </c>
      <c r="L80" s="1316">
        <v>0</v>
      </c>
      <c r="M80" s="1316">
        <v>0</v>
      </c>
      <c r="N80" s="1323">
        <v>0</v>
      </c>
      <c r="P80" s="337"/>
    </row>
    <row r="81" spans="2:16" ht="13.5" customHeight="1">
      <c r="B81" s="71">
        <f t="shared" si="0"/>
        <v>67</v>
      </c>
      <c r="C81" s="214"/>
      <c r="D81" s="592" t="str">
        <f>Υπόδειγμα_1_1!D37</f>
        <v>LRΑIC εξωτερικών πωλήσεων υπηρεσιών πρόσβασης (πωλήσεων σε πελάτες χονδρικής)</v>
      </c>
      <c r="E81" s="9"/>
      <c r="F81" s="50"/>
      <c r="G81" s="1205"/>
      <c r="H81" s="210"/>
      <c r="I81" s="210"/>
      <c r="J81" s="211"/>
      <c r="K81" s="207"/>
      <c r="L81" s="207"/>
      <c r="M81" s="212"/>
      <c r="N81" s="1206"/>
      <c r="P81" s="337"/>
    </row>
    <row r="82" spans="2:16" ht="25.5">
      <c r="B82" s="71">
        <f t="shared" si="0"/>
        <v>68</v>
      </c>
      <c r="C82" s="214"/>
      <c r="D82" s="47"/>
      <c r="E82" s="148" t="s">
        <v>222</v>
      </c>
      <c r="F82" s="1295">
        <f>Υπόδειγμα_1_1!E37</f>
        <v>0</v>
      </c>
      <c r="G82" s="1303"/>
      <c r="H82" s="1297"/>
      <c r="I82" s="1297"/>
      <c r="J82" s="1297"/>
      <c r="K82" s="1297"/>
      <c r="L82" s="1297"/>
      <c r="M82" s="1331"/>
      <c r="N82" s="1332">
        <f>F82</f>
        <v>0</v>
      </c>
      <c r="P82" s="337"/>
    </row>
    <row r="83" spans="2:16" ht="12.75">
      <c r="B83" s="71">
        <f t="shared" si="0"/>
        <v>69</v>
      </c>
      <c r="C83" s="214"/>
      <c r="D83" s="47"/>
      <c r="E83" s="9" t="s">
        <v>100</v>
      </c>
      <c r="F83" s="1295">
        <f>Υπόδειγμα_1_1!F37</f>
        <v>0</v>
      </c>
      <c r="G83" s="1303"/>
      <c r="H83" s="1297"/>
      <c r="I83" s="1297"/>
      <c r="J83" s="1297"/>
      <c r="K83" s="1297"/>
      <c r="L83" s="1297"/>
      <c r="M83" s="1331"/>
      <c r="N83" s="1332">
        <f>F83</f>
        <v>0</v>
      </c>
      <c r="P83" s="337"/>
    </row>
    <row r="84" spans="2:16" ht="12.75">
      <c r="B84" s="71">
        <f t="shared" si="0"/>
        <v>70</v>
      </c>
      <c r="C84" s="214"/>
      <c r="D84" s="47"/>
      <c r="E84" s="9" t="s">
        <v>132</v>
      </c>
      <c r="F84" s="1295">
        <f>Υπόδειγμα_1_1!G37</f>
        <v>0</v>
      </c>
      <c r="G84" s="1303"/>
      <c r="H84" s="1297"/>
      <c r="I84" s="1297"/>
      <c r="J84" s="1297"/>
      <c r="K84" s="1297"/>
      <c r="L84" s="1297"/>
      <c r="M84" s="1331"/>
      <c r="N84" s="1332">
        <f>F84</f>
        <v>0</v>
      </c>
      <c r="P84" s="337"/>
    </row>
    <row r="85" spans="2:16" ht="12.75">
      <c r="B85" s="71">
        <f t="shared" si="0"/>
        <v>71</v>
      </c>
      <c r="C85" s="214"/>
      <c r="D85" s="47"/>
      <c r="E85" s="9" t="s">
        <v>78</v>
      </c>
      <c r="F85" s="1333">
        <f>Υπόδειγμα_1_1!H37</f>
        <v>0</v>
      </c>
      <c r="G85" s="1303"/>
      <c r="H85" s="1297"/>
      <c r="I85" s="1297"/>
      <c r="J85" s="1297"/>
      <c r="K85" s="1297"/>
      <c r="L85" s="1297"/>
      <c r="M85" s="1331"/>
      <c r="N85" s="1332">
        <f>F85</f>
        <v>0</v>
      </c>
      <c r="P85" s="337"/>
    </row>
    <row r="86" spans="2:16" ht="12.75">
      <c r="B86" s="71">
        <f t="shared" si="0"/>
        <v>72</v>
      </c>
      <c r="D86" s="593" t="str">
        <f>Υπόδειγμα_1_1!D38</f>
        <v>Σύνολο: LRΑIC υπηρεσιών πρόσβασης</v>
      </c>
      <c r="E86" s="594"/>
      <c r="F86" s="1334"/>
      <c r="G86" s="1335"/>
      <c r="H86" s="1336"/>
      <c r="I86" s="1336"/>
      <c r="J86" s="1336"/>
      <c r="K86" s="1336"/>
      <c r="L86" s="1336"/>
      <c r="M86" s="1336"/>
      <c r="N86" s="1337"/>
      <c r="P86" s="337"/>
    </row>
    <row r="87" spans="2:16" ht="25.5">
      <c r="B87" s="71">
        <f t="shared" si="0"/>
        <v>73</v>
      </c>
      <c r="C87" s="18"/>
      <c r="D87" s="317"/>
      <c r="E87" s="148" t="s">
        <v>222</v>
      </c>
      <c r="F87" s="1338">
        <f aca="true" t="shared" si="2" ref="F87:N87">SUMIF($E$14:$E$85,"=Mean capital Employed",F$14:F$85)</f>
        <v>0</v>
      </c>
      <c r="G87" s="1339">
        <f t="shared" si="2"/>
        <v>0</v>
      </c>
      <c r="H87" s="1340">
        <f t="shared" si="2"/>
        <v>0</v>
      </c>
      <c r="I87" s="1340">
        <f t="shared" si="2"/>
        <v>0</v>
      </c>
      <c r="J87" s="1340">
        <f t="shared" si="2"/>
        <v>0</v>
      </c>
      <c r="K87" s="1340">
        <f t="shared" si="2"/>
        <v>0</v>
      </c>
      <c r="L87" s="1340">
        <f t="shared" si="2"/>
        <v>0</v>
      </c>
      <c r="M87" s="1340">
        <f t="shared" si="2"/>
        <v>0</v>
      </c>
      <c r="N87" s="1341">
        <f t="shared" si="2"/>
        <v>0</v>
      </c>
      <c r="P87" s="337"/>
    </row>
    <row r="88" spans="2:16" ht="12.75">
      <c r="B88" s="71">
        <f t="shared" si="0"/>
        <v>74</v>
      </c>
      <c r="C88" s="18"/>
      <c r="D88" s="317"/>
      <c r="E88" s="9" t="s">
        <v>100</v>
      </c>
      <c r="F88" s="1338">
        <f aca="true" t="shared" si="3" ref="F88:N88">SUMIF($E$14:$E$85,"=Cost of capital",F$14:F$85)</f>
        <v>0</v>
      </c>
      <c r="G88" s="1342">
        <f t="shared" si="3"/>
        <v>0</v>
      </c>
      <c r="H88" s="1343">
        <f t="shared" si="3"/>
        <v>0</v>
      </c>
      <c r="I88" s="1343">
        <f t="shared" si="3"/>
        <v>0</v>
      </c>
      <c r="J88" s="1343">
        <f t="shared" si="3"/>
        <v>0</v>
      </c>
      <c r="K88" s="1343">
        <f t="shared" si="3"/>
        <v>0</v>
      </c>
      <c r="L88" s="1343">
        <f t="shared" si="3"/>
        <v>0</v>
      </c>
      <c r="M88" s="1343">
        <f t="shared" si="3"/>
        <v>0</v>
      </c>
      <c r="N88" s="1344">
        <f t="shared" si="3"/>
        <v>0</v>
      </c>
      <c r="P88" s="337"/>
    </row>
    <row r="89" spans="2:16" ht="12.75">
      <c r="B89" s="71">
        <f t="shared" si="0"/>
        <v>75</v>
      </c>
      <c r="C89" s="18"/>
      <c r="D89" s="317"/>
      <c r="E89" s="9" t="s">
        <v>132</v>
      </c>
      <c r="F89" s="1338">
        <f aca="true" t="shared" si="4" ref="F89:N89">SUMIF($E$14:$E$85,"=Depreciation",F$14:F$85)</f>
        <v>0</v>
      </c>
      <c r="G89" s="1342">
        <f t="shared" si="4"/>
        <v>0</v>
      </c>
      <c r="H89" s="1343">
        <f t="shared" si="4"/>
        <v>0</v>
      </c>
      <c r="I89" s="1343">
        <f t="shared" si="4"/>
        <v>0</v>
      </c>
      <c r="J89" s="1343">
        <f t="shared" si="4"/>
        <v>0</v>
      </c>
      <c r="K89" s="1343">
        <f t="shared" si="4"/>
        <v>0</v>
      </c>
      <c r="L89" s="1343">
        <f t="shared" si="4"/>
        <v>0</v>
      </c>
      <c r="M89" s="1343">
        <f t="shared" si="4"/>
        <v>0</v>
      </c>
      <c r="N89" s="1344">
        <f t="shared" si="4"/>
        <v>0</v>
      </c>
      <c r="P89" s="337"/>
    </row>
    <row r="90" spans="2:16" ht="12.75">
      <c r="B90" s="71">
        <f t="shared" si="0"/>
        <v>76</v>
      </c>
      <c r="C90" s="18"/>
      <c r="D90" s="317"/>
      <c r="E90" s="9" t="s">
        <v>78</v>
      </c>
      <c r="F90" s="1338">
        <f aca="true" t="shared" si="5" ref="F90:N90">SUMIF($E$14:$E$85,"=OPEX",F$14:F$85)</f>
        <v>0</v>
      </c>
      <c r="G90" s="1339">
        <f t="shared" si="5"/>
        <v>0</v>
      </c>
      <c r="H90" s="1340">
        <f t="shared" si="5"/>
        <v>0</v>
      </c>
      <c r="I90" s="1340">
        <f t="shared" si="5"/>
        <v>0</v>
      </c>
      <c r="J90" s="1340">
        <f t="shared" si="5"/>
        <v>0</v>
      </c>
      <c r="K90" s="1340">
        <f t="shared" si="5"/>
        <v>0</v>
      </c>
      <c r="L90" s="1340">
        <f t="shared" si="5"/>
        <v>0</v>
      </c>
      <c r="M90" s="1340">
        <f t="shared" si="5"/>
        <v>0</v>
      </c>
      <c r="N90" s="1341">
        <f t="shared" si="5"/>
        <v>0</v>
      </c>
      <c r="P90" s="337"/>
    </row>
    <row r="91" spans="2:16" ht="13.5" thickBot="1">
      <c r="B91" s="71">
        <f t="shared" si="0"/>
        <v>77</v>
      </c>
      <c r="C91" s="214"/>
      <c r="D91" s="595"/>
      <c r="E91" s="209" t="s">
        <v>223</v>
      </c>
      <c r="F91" s="1345">
        <f>F88+F89+F90</f>
        <v>0</v>
      </c>
      <c r="G91" s="1346">
        <f>G88+G89+G90</f>
        <v>0</v>
      </c>
      <c r="H91" s="1347">
        <f aca="true" t="shared" si="6" ref="H91:N91">H88+H89+H90</f>
        <v>0</v>
      </c>
      <c r="I91" s="1347">
        <f t="shared" si="6"/>
        <v>0</v>
      </c>
      <c r="J91" s="1347">
        <f t="shared" si="6"/>
        <v>0</v>
      </c>
      <c r="K91" s="1347">
        <f t="shared" si="6"/>
        <v>0</v>
      </c>
      <c r="L91" s="1347">
        <f t="shared" si="6"/>
        <v>0</v>
      </c>
      <c r="M91" s="1347">
        <f t="shared" si="6"/>
        <v>0</v>
      </c>
      <c r="N91" s="1348">
        <f t="shared" si="6"/>
        <v>0</v>
      </c>
      <c r="P91" s="337"/>
    </row>
    <row r="92" spans="2:16" s="1351" customFormat="1" ht="14.25">
      <c r="B92" s="1349">
        <f t="shared" si="0"/>
        <v>78</v>
      </c>
      <c r="C92" s="988"/>
      <c r="D92" s="600"/>
      <c r="E92" s="600"/>
      <c r="F92" s="1350"/>
      <c r="G92" s="1213"/>
      <c r="H92" s="1298"/>
      <c r="I92" s="1298"/>
      <c r="J92" s="1304"/>
      <c r="K92" s="1301"/>
      <c r="L92" s="1301"/>
      <c r="M92" s="1330"/>
      <c r="N92" s="1314"/>
      <c r="P92" s="1352"/>
    </row>
    <row r="93" spans="2:16" s="1351" customFormat="1" ht="16.5" customHeight="1">
      <c r="B93" s="1353">
        <f t="shared" si="0"/>
        <v>79</v>
      </c>
      <c r="C93" s="601"/>
      <c r="D93" s="990" t="str">
        <f>Υπόδειγμα_1_2!C86</f>
        <v>Τμήμα κοινού κόστους δικτύου που κατανέμεται σε υπηρεσίες πρόσβασης</v>
      </c>
      <c r="E93" s="773"/>
      <c r="F93" s="1354"/>
      <c r="G93" s="1218"/>
      <c r="H93" s="1355"/>
      <c r="I93" s="1355"/>
      <c r="J93" s="1356"/>
      <c r="K93" s="1357"/>
      <c r="L93" s="1357"/>
      <c r="M93" s="1358"/>
      <c r="N93" s="1359"/>
      <c r="P93" s="1352"/>
    </row>
    <row r="94" spans="2:16" s="1351" customFormat="1" ht="14.25">
      <c r="B94" s="1353">
        <f>B93+1</f>
        <v>80</v>
      </c>
      <c r="C94" s="1360"/>
      <c r="D94" s="1361" t="str">
        <f>Υπόδειγμα_1_1!D91</f>
        <v>Κτίρια για τεχνικό εξοπλισμό</v>
      </c>
      <c r="E94" s="1362"/>
      <c r="F94" s="1363"/>
      <c r="G94" s="1302"/>
      <c r="H94" s="1298"/>
      <c r="I94" s="1298"/>
      <c r="J94" s="1304"/>
      <c r="K94" s="1301"/>
      <c r="L94" s="1301"/>
      <c r="M94" s="1330"/>
      <c r="N94" s="1314"/>
      <c r="P94" s="1352"/>
    </row>
    <row r="95" spans="2:16" s="1351" customFormat="1" ht="25.5">
      <c r="B95" s="1353">
        <f t="shared" si="0"/>
        <v>81</v>
      </c>
      <c r="C95" s="1360"/>
      <c r="D95" s="1361"/>
      <c r="E95" s="1364" t="s">
        <v>222</v>
      </c>
      <c r="F95" s="1365">
        <f>Υπόδειγμα_1_2!F91</f>
        <v>0</v>
      </c>
      <c r="G95" s="1319">
        <v>0</v>
      </c>
      <c r="H95" s="1320">
        <v>0</v>
      </c>
      <c r="I95" s="1320">
        <v>0</v>
      </c>
      <c r="J95" s="1320">
        <v>0</v>
      </c>
      <c r="K95" s="1320">
        <v>0</v>
      </c>
      <c r="L95" s="1320">
        <v>0</v>
      </c>
      <c r="M95" s="1320">
        <v>0</v>
      </c>
      <c r="N95" s="1322"/>
      <c r="P95" s="1352"/>
    </row>
    <row r="96" spans="2:16" s="1351" customFormat="1" ht="12.75">
      <c r="B96" s="1353">
        <f t="shared" si="0"/>
        <v>82</v>
      </c>
      <c r="C96" s="1360"/>
      <c r="D96" s="1361"/>
      <c r="E96" s="1366" t="s">
        <v>100</v>
      </c>
      <c r="F96" s="1365">
        <f>Υπόδειγμα_1_2!G91</f>
        <v>0</v>
      </c>
      <c r="G96" s="1319">
        <v>0</v>
      </c>
      <c r="H96" s="1320">
        <v>0</v>
      </c>
      <c r="I96" s="1320">
        <v>0</v>
      </c>
      <c r="J96" s="1320">
        <v>0</v>
      </c>
      <c r="K96" s="1320">
        <v>0</v>
      </c>
      <c r="L96" s="1320">
        <v>0</v>
      </c>
      <c r="M96" s="1320">
        <v>0</v>
      </c>
      <c r="N96" s="1322"/>
      <c r="P96" s="1352"/>
    </row>
    <row r="97" spans="2:16" s="1351" customFormat="1" ht="12.75">
      <c r="B97" s="1353">
        <f t="shared" si="0"/>
        <v>83</v>
      </c>
      <c r="C97" s="1360"/>
      <c r="D97" s="1361"/>
      <c r="E97" s="1366" t="s">
        <v>132</v>
      </c>
      <c r="F97" s="1365">
        <f>Υπόδειγμα_1_2!H91</f>
        <v>0</v>
      </c>
      <c r="G97" s="1319">
        <v>0</v>
      </c>
      <c r="H97" s="1320">
        <v>0</v>
      </c>
      <c r="I97" s="1320">
        <v>0</v>
      </c>
      <c r="J97" s="1320">
        <v>0</v>
      </c>
      <c r="K97" s="1320">
        <v>0</v>
      </c>
      <c r="L97" s="1320">
        <v>0</v>
      </c>
      <c r="M97" s="1320">
        <v>0</v>
      </c>
      <c r="N97" s="1322"/>
      <c r="P97" s="1352"/>
    </row>
    <row r="98" spans="2:16" s="1351" customFormat="1" ht="12.75">
      <c r="B98" s="1353">
        <f t="shared" si="0"/>
        <v>84</v>
      </c>
      <c r="C98" s="1360"/>
      <c r="D98" s="1361"/>
      <c r="E98" s="1366" t="s">
        <v>78</v>
      </c>
      <c r="F98" s="1365">
        <f>Υπόδειγμα_1_2!I91</f>
        <v>0</v>
      </c>
      <c r="G98" s="1319">
        <v>0</v>
      </c>
      <c r="H98" s="1320">
        <v>0</v>
      </c>
      <c r="I98" s="1320">
        <v>0</v>
      </c>
      <c r="J98" s="1320">
        <v>0</v>
      </c>
      <c r="K98" s="1320">
        <v>0</v>
      </c>
      <c r="L98" s="1320">
        <v>0</v>
      </c>
      <c r="M98" s="1320">
        <v>0</v>
      </c>
      <c r="N98" s="1322"/>
      <c r="P98" s="1352"/>
    </row>
    <row r="99" spans="2:16" s="1351" customFormat="1" ht="14.25">
      <c r="B99" s="1353">
        <f t="shared" si="0"/>
        <v>85</v>
      </c>
      <c r="C99" s="1360"/>
      <c r="D99" s="1361" t="str">
        <f>Υπόδειγμα_1_1!D92</f>
        <v>Σωλήνες και στύλοι</v>
      </c>
      <c r="E99" s="1362"/>
      <c r="F99" s="1367"/>
      <c r="G99" s="1302"/>
      <c r="H99" s="1298"/>
      <c r="I99" s="1298"/>
      <c r="J99" s="1304"/>
      <c r="K99" s="1301"/>
      <c r="L99" s="1301"/>
      <c r="M99" s="1330"/>
      <c r="N99" s="1368"/>
      <c r="P99" s="1352"/>
    </row>
    <row r="100" spans="2:16" s="1351" customFormat="1" ht="25.5">
      <c r="B100" s="1353">
        <f t="shared" si="0"/>
        <v>86</v>
      </c>
      <c r="C100" s="1360"/>
      <c r="D100" s="1361"/>
      <c r="E100" s="1364" t="s">
        <v>222</v>
      </c>
      <c r="F100" s="1365">
        <f>Υπόδειγμα_1_2!F92</f>
        <v>0</v>
      </c>
      <c r="G100" s="1319">
        <v>0</v>
      </c>
      <c r="H100" s="1369"/>
      <c r="I100" s="1369"/>
      <c r="J100" s="1369"/>
      <c r="K100" s="1369"/>
      <c r="L100" s="1369"/>
      <c r="M100" s="1369"/>
      <c r="N100" s="1370"/>
      <c r="P100" s="1352"/>
    </row>
    <row r="101" spans="2:16" s="1351" customFormat="1" ht="12.75">
      <c r="B101" s="1353">
        <f t="shared" si="0"/>
        <v>87</v>
      </c>
      <c r="C101" s="1360"/>
      <c r="D101" s="1361"/>
      <c r="E101" s="1366" t="s">
        <v>100</v>
      </c>
      <c r="F101" s="1365">
        <f>Υπόδειγμα_1_2!G92</f>
        <v>0</v>
      </c>
      <c r="G101" s="1319">
        <v>0</v>
      </c>
      <c r="H101" s="1369"/>
      <c r="I101" s="1369"/>
      <c r="J101" s="1369"/>
      <c r="K101" s="1369"/>
      <c r="L101" s="1369"/>
      <c r="M101" s="1369"/>
      <c r="N101" s="1370"/>
      <c r="P101" s="1352"/>
    </row>
    <row r="102" spans="2:16" s="1351" customFormat="1" ht="12.75">
      <c r="B102" s="1353">
        <f t="shared" si="0"/>
        <v>88</v>
      </c>
      <c r="C102" s="1360"/>
      <c r="D102" s="1361"/>
      <c r="E102" s="1366" t="s">
        <v>132</v>
      </c>
      <c r="F102" s="1365">
        <f>Υπόδειγμα_1_2!H92</f>
        <v>0</v>
      </c>
      <c r="G102" s="1319">
        <v>0</v>
      </c>
      <c r="H102" s="1369"/>
      <c r="I102" s="1369"/>
      <c r="J102" s="1369"/>
      <c r="K102" s="1369"/>
      <c r="L102" s="1369"/>
      <c r="M102" s="1369"/>
      <c r="N102" s="1370"/>
      <c r="P102" s="1352"/>
    </row>
    <row r="103" spans="2:16" s="1351" customFormat="1" ht="12.75">
      <c r="B103" s="1353">
        <f t="shared" si="0"/>
        <v>89</v>
      </c>
      <c r="C103" s="1360"/>
      <c r="D103" s="1361"/>
      <c r="E103" s="1366" t="s">
        <v>78</v>
      </c>
      <c r="F103" s="1365">
        <f>Υπόδειγμα_1_2!I92</f>
        <v>0</v>
      </c>
      <c r="G103" s="1319">
        <v>0</v>
      </c>
      <c r="H103" s="1369"/>
      <c r="I103" s="1369"/>
      <c r="J103" s="1369"/>
      <c r="K103" s="1369"/>
      <c r="L103" s="1369"/>
      <c r="M103" s="1369"/>
      <c r="N103" s="1370"/>
      <c r="P103" s="1352"/>
    </row>
    <row r="104" spans="2:16" s="1351" customFormat="1" ht="14.25">
      <c r="B104" s="1353">
        <f t="shared" si="0"/>
        <v>90</v>
      </c>
      <c r="C104" s="1360"/>
      <c r="D104" s="1361" t="str">
        <f>Υπόδειγμα_1_1!D93</f>
        <v>DSLAMs και splitters</v>
      </c>
      <c r="E104" s="1371"/>
      <c r="F104" s="1367"/>
      <c r="G104" s="1302"/>
      <c r="H104" s="1298"/>
      <c r="I104" s="1298"/>
      <c r="J104" s="1304"/>
      <c r="K104" s="1301"/>
      <c r="L104" s="1301"/>
      <c r="M104" s="1330"/>
      <c r="N104" s="1314"/>
      <c r="P104" s="1352"/>
    </row>
    <row r="105" spans="2:16" s="1351" customFormat="1" ht="25.5">
      <c r="B105" s="1372">
        <f t="shared" si="0"/>
        <v>91</v>
      </c>
      <c r="C105" s="1360"/>
      <c r="D105" s="1361"/>
      <c r="E105" s="1364" t="s">
        <v>222</v>
      </c>
      <c r="F105" s="1365">
        <f>Υπόδειγμα_1_2!F93</f>
        <v>0</v>
      </c>
      <c r="G105" s="1300"/>
      <c r="H105" s="1307"/>
      <c r="I105" s="1307"/>
      <c r="J105" s="1307"/>
      <c r="K105" s="1320">
        <v>0</v>
      </c>
      <c r="L105" s="1320">
        <v>0</v>
      </c>
      <c r="M105" s="1369"/>
      <c r="N105" s="1318"/>
      <c r="P105" s="1352"/>
    </row>
    <row r="106" spans="2:16" s="1351" customFormat="1" ht="12.75">
      <c r="B106" s="1372">
        <f t="shared" si="0"/>
        <v>92</v>
      </c>
      <c r="C106" s="1360"/>
      <c r="D106" s="1361"/>
      <c r="E106" s="1366" t="s">
        <v>100</v>
      </c>
      <c r="F106" s="1365">
        <f>Υπόδειγμα_1_2!G93</f>
        <v>0</v>
      </c>
      <c r="G106" s="1300"/>
      <c r="H106" s="1307"/>
      <c r="I106" s="1307"/>
      <c r="J106" s="1307"/>
      <c r="K106" s="1320">
        <v>0</v>
      </c>
      <c r="L106" s="1320">
        <v>0</v>
      </c>
      <c r="M106" s="1369"/>
      <c r="N106" s="1318"/>
      <c r="P106" s="1352"/>
    </row>
    <row r="107" spans="2:16" s="1351" customFormat="1" ht="12.75">
      <c r="B107" s="1372">
        <f t="shared" si="0"/>
        <v>93</v>
      </c>
      <c r="C107" s="1360"/>
      <c r="D107" s="1361"/>
      <c r="E107" s="1366" t="s">
        <v>132</v>
      </c>
      <c r="F107" s="1365">
        <f>Υπόδειγμα_1_2!H93</f>
        <v>0</v>
      </c>
      <c r="G107" s="1300"/>
      <c r="H107" s="1307"/>
      <c r="I107" s="1307"/>
      <c r="J107" s="1307"/>
      <c r="K107" s="1320">
        <v>0</v>
      </c>
      <c r="L107" s="1320">
        <v>0</v>
      </c>
      <c r="M107" s="1369"/>
      <c r="N107" s="1318"/>
      <c r="P107" s="1352"/>
    </row>
    <row r="108" spans="2:16" s="1351" customFormat="1" ht="12.75">
      <c r="B108" s="1372">
        <f t="shared" si="0"/>
        <v>94</v>
      </c>
      <c r="C108" s="1360"/>
      <c r="D108" s="1361"/>
      <c r="E108" s="1366" t="s">
        <v>78</v>
      </c>
      <c r="F108" s="1365">
        <f>Υπόδειγμα_1_2!I93</f>
        <v>0</v>
      </c>
      <c r="G108" s="1300"/>
      <c r="H108" s="1307"/>
      <c r="I108" s="1307"/>
      <c r="J108" s="1307"/>
      <c r="K108" s="1320">
        <v>0</v>
      </c>
      <c r="L108" s="1320">
        <v>0</v>
      </c>
      <c r="M108" s="1369"/>
      <c r="N108" s="1318"/>
      <c r="P108" s="1352"/>
    </row>
    <row r="109" spans="2:16" s="1351" customFormat="1" ht="14.25">
      <c r="B109" s="1353">
        <f>B108+1</f>
        <v>95</v>
      </c>
      <c r="C109" s="1373"/>
      <c r="D109" s="1374" t="str">
        <f>Υπόδειγμα_1_1!D94</f>
        <v>Λοιπά τμήματα του δικτύου</v>
      </c>
      <c r="E109" s="1362"/>
      <c r="F109" s="1367"/>
      <c r="G109" s="1302"/>
      <c r="H109" s="1298"/>
      <c r="I109" s="1298"/>
      <c r="J109" s="1304"/>
      <c r="K109" s="1301"/>
      <c r="L109" s="1301"/>
      <c r="M109" s="1330"/>
      <c r="N109" s="1314"/>
      <c r="P109" s="1352"/>
    </row>
    <row r="110" spans="2:16" s="1351" customFormat="1" ht="25.5">
      <c r="B110" s="1353">
        <f>B109+1</f>
        <v>96</v>
      </c>
      <c r="C110" s="1373"/>
      <c r="D110" s="1374"/>
      <c r="E110" s="1364" t="s">
        <v>222</v>
      </c>
      <c r="F110" s="1365">
        <f>Υπόδειγμα_1_2!F94</f>
        <v>0</v>
      </c>
      <c r="G110" s="1315">
        <v>0</v>
      </c>
      <c r="H110" s="1316">
        <v>0</v>
      </c>
      <c r="I110" s="1316">
        <v>0</v>
      </c>
      <c r="J110" s="1316">
        <v>0</v>
      </c>
      <c r="K110" s="1316">
        <v>0</v>
      </c>
      <c r="L110" s="1320">
        <v>0</v>
      </c>
      <c r="M110" s="1316">
        <v>0</v>
      </c>
      <c r="N110" s="1318"/>
      <c r="P110" s="1352"/>
    </row>
    <row r="111" spans="2:16" s="1351" customFormat="1" ht="12.75">
      <c r="B111" s="1353">
        <f>B110+1</f>
        <v>97</v>
      </c>
      <c r="C111" s="1373"/>
      <c r="D111" s="1374"/>
      <c r="E111" s="1366" t="s">
        <v>100</v>
      </c>
      <c r="F111" s="1365">
        <f>Υπόδειγμα_1_2!G94</f>
        <v>0</v>
      </c>
      <c r="G111" s="1315">
        <v>0</v>
      </c>
      <c r="H111" s="1316">
        <v>0</v>
      </c>
      <c r="I111" s="1316">
        <v>0</v>
      </c>
      <c r="J111" s="1316">
        <v>0</v>
      </c>
      <c r="K111" s="1316">
        <v>0</v>
      </c>
      <c r="L111" s="1320">
        <v>0</v>
      </c>
      <c r="M111" s="1316">
        <v>0</v>
      </c>
      <c r="N111" s="1318"/>
      <c r="P111" s="1352"/>
    </row>
    <row r="112" spans="2:16" s="1351" customFormat="1" ht="12.75">
      <c r="B112" s="1353">
        <f>B111+1</f>
        <v>98</v>
      </c>
      <c r="C112" s="1373"/>
      <c r="D112" s="1374"/>
      <c r="E112" s="1366" t="s">
        <v>132</v>
      </c>
      <c r="F112" s="1365">
        <f>Υπόδειγμα_1_2!H94</f>
        <v>0</v>
      </c>
      <c r="G112" s="1315">
        <v>0</v>
      </c>
      <c r="H112" s="1316">
        <v>0</v>
      </c>
      <c r="I112" s="1316">
        <v>0</v>
      </c>
      <c r="J112" s="1316">
        <v>0</v>
      </c>
      <c r="K112" s="1316">
        <v>0</v>
      </c>
      <c r="L112" s="1320">
        <v>0</v>
      </c>
      <c r="M112" s="1316">
        <v>0</v>
      </c>
      <c r="N112" s="1318"/>
      <c r="P112" s="1352"/>
    </row>
    <row r="113" spans="2:16" s="1351" customFormat="1" ht="12.75">
      <c r="B113" s="1353">
        <f>B112+1</f>
        <v>99</v>
      </c>
      <c r="C113" s="1373"/>
      <c r="D113" s="1375"/>
      <c r="E113" s="1366" t="s">
        <v>78</v>
      </c>
      <c r="F113" s="1365">
        <f>Υπόδειγμα_1_2!I94</f>
        <v>0</v>
      </c>
      <c r="G113" s="1325">
        <v>0</v>
      </c>
      <c r="H113" s="1326">
        <v>0</v>
      </c>
      <c r="I113" s="1326">
        <v>0</v>
      </c>
      <c r="J113" s="1326">
        <v>0</v>
      </c>
      <c r="K113" s="1326">
        <v>0</v>
      </c>
      <c r="L113" s="1320">
        <v>0</v>
      </c>
      <c r="M113" s="1326">
        <v>0</v>
      </c>
      <c r="N113" s="1318"/>
      <c r="P113" s="1352"/>
    </row>
    <row r="114" spans="2:16" s="1351" customFormat="1" ht="12.75" customHeight="1">
      <c r="B114" s="1353">
        <f>B112+1</f>
        <v>99</v>
      </c>
      <c r="C114" s="1360"/>
      <c r="D114" s="1376" t="str">
        <f>Υπόδειγμα_1_2!C97</f>
        <v>Τμήμα κοινών εταιρικών γενικών λειτουργικών δαπανών χονδρικής που κατανέμεται σε υπηρεσίες πρόσβασης</v>
      </c>
      <c r="E114" s="1376"/>
      <c r="F114" s="1377"/>
      <c r="G114" s="1378"/>
      <c r="H114" s="1379"/>
      <c r="I114" s="1379"/>
      <c r="J114" s="1380"/>
      <c r="K114" s="1380"/>
      <c r="L114" s="1380"/>
      <c r="M114" s="1358"/>
      <c r="N114" s="1359"/>
      <c r="P114" s="1352"/>
    </row>
    <row r="115" spans="2:16" s="1351" customFormat="1" ht="12.75">
      <c r="B115" s="1353">
        <f>B113+1</f>
        <v>100</v>
      </c>
      <c r="C115" s="1360"/>
      <c r="D115" s="1361" t="str">
        <f>Υπόδειγμα_1_2!E102</f>
        <v>Εταιρικός σχεδιασμός και Έλεγχος</v>
      </c>
      <c r="E115" s="1371"/>
      <c r="F115" s="1365"/>
      <c r="G115" s="1381"/>
      <c r="H115" s="1320"/>
      <c r="I115" s="1320"/>
      <c r="J115" s="1320"/>
      <c r="K115" s="1320"/>
      <c r="L115" s="1320"/>
      <c r="M115" s="1320"/>
      <c r="N115" s="1382"/>
      <c r="P115" s="1352"/>
    </row>
    <row r="116" spans="2:16" s="1351" customFormat="1" ht="25.5">
      <c r="B116" s="1372">
        <f aca="true" t="shared" si="7" ref="B116:B163">B115+1</f>
        <v>101</v>
      </c>
      <c r="C116" s="1360"/>
      <c r="D116" s="1361"/>
      <c r="E116" s="1364" t="s">
        <v>222</v>
      </c>
      <c r="F116" s="1365">
        <f>Υπόδειγμα_1_2!F102</f>
        <v>0</v>
      </c>
      <c r="G116" s="1319">
        <v>0</v>
      </c>
      <c r="H116" s="1320">
        <v>0</v>
      </c>
      <c r="I116" s="1320">
        <v>0</v>
      </c>
      <c r="J116" s="1320">
        <v>0</v>
      </c>
      <c r="K116" s="1321">
        <v>0</v>
      </c>
      <c r="L116" s="1383">
        <v>0</v>
      </c>
      <c r="M116" s="1384">
        <v>0</v>
      </c>
      <c r="N116" s="1323">
        <v>0</v>
      </c>
      <c r="P116" s="1352"/>
    </row>
    <row r="117" spans="2:16" s="1351" customFormat="1" ht="12.75">
      <c r="B117" s="1372">
        <f t="shared" si="7"/>
        <v>102</v>
      </c>
      <c r="C117" s="1360"/>
      <c r="D117" s="1361"/>
      <c r="E117" s="1366" t="s">
        <v>100</v>
      </c>
      <c r="F117" s="1365">
        <f>Υπόδειγμα_1_2!G102</f>
        <v>0</v>
      </c>
      <c r="G117" s="1319">
        <v>0</v>
      </c>
      <c r="H117" s="1320">
        <v>0</v>
      </c>
      <c r="I117" s="1320">
        <v>0</v>
      </c>
      <c r="J117" s="1320">
        <v>0</v>
      </c>
      <c r="K117" s="1321">
        <v>0</v>
      </c>
      <c r="L117" s="1383">
        <v>0</v>
      </c>
      <c r="M117" s="1384">
        <v>0</v>
      </c>
      <c r="N117" s="1323">
        <v>0</v>
      </c>
      <c r="P117" s="1352"/>
    </row>
    <row r="118" spans="2:16" s="1351" customFormat="1" ht="12.75">
      <c r="B118" s="1372">
        <f t="shared" si="7"/>
        <v>103</v>
      </c>
      <c r="C118" s="1360"/>
      <c r="D118" s="1361"/>
      <c r="E118" s="1366" t="s">
        <v>132</v>
      </c>
      <c r="F118" s="1365">
        <f>Υπόδειγμα_1_2!H102</f>
        <v>0</v>
      </c>
      <c r="G118" s="1319">
        <v>0</v>
      </c>
      <c r="H118" s="1320">
        <v>0</v>
      </c>
      <c r="I118" s="1320">
        <v>0</v>
      </c>
      <c r="J118" s="1320">
        <v>0</v>
      </c>
      <c r="K118" s="1321">
        <v>0</v>
      </c>
      <c r="L118" s="1383">
        <v>0</v>
      </c>
      <c r="M118" s="1384">
        <v>0</v>
      </c>
      <c r="N118" s="1323">
        <v>0</v>
      </c>
      <c r="P118" s="1352"/>
    </row>
    <row r="119" spans="2:16" s="1351" customFormat="1" ht="12.75">
      <c r="B119" s="1372">
        <f t="shared" si="7"/>
        <v>104</v>
      </c>
      <c r="C119" s="1360"/>
      <c r="D119" s="1361"/>
      <c r="E119" s="1366" t="s">
        <v>78</v>
      </c>
      <c r="F119" s="1365">
        <f>Υπόδειγμα_1_2!I102</f>
        <v>0</v>
      </c>
      <c r="G119" s="1319">
        <v>0</v>
      </c>
      <c r="H119" s="1320">
        <v>0</v>
      </c>
      <c r="I119" s="1320">
        <v>0</v>
      </c>
      <c r="J119" s="1320">
        <v>0</v>
      </c>
      <c r="K119" s="1321">
        <v>0</v>
      </c>
      <c r="L119" s="1383">
        <v>0</v>
      </c>
      <c r="M119" s="1384">
        <v>0</v>
      </c>
      <c r="N119" s="1323">
        <v>0</v>
      </c>
      <c r="P119" s="1352"/>
    </row>
    <row r="120" spans="2:16" s="1351" customFormat="1" ht="12.75">
      <c r="B120" s="1372">
        <f t="shared" si="7"/>
        <v>105</v>
      </c>
      <c r="C120" s="1360"/>
      <c r="D120" s="1361" t="str">
        <f>Υπόδειγμα_1_2!E103</f>
        <v>Νομικά</v>
      </c>
      <c r="E120" s="1371"/>
      <c r="F120" s="1365"/>
      <c r="G120" s="1381"/>
      <c r="H120" s="1320"/>
      <c r="I120" s="1320"/>
      <c r="J120" s="1320"/>
      <c r="K120" s="1320"/>
      <c r="L120" s="1320"/>
      <c r="M120" s="1320"/>
      <c r="N120" s="1382"/>
      <c r="P120" s="1352"/>
    </row>
    <row r="121" spans="2:16" s="1351" customFormat="1" ht="25.5">
      <c r="B121" s="1372">
        <f t="shared" si="7"/>
        <v>106</v>
      </c>
      <c r="C121" s="1360"/>
      <c r="D121" s="1361"/>
      <c r="E121" s="1364" t="s">
        <v>222</v>
      </c>
      <c r="F121" s="1365">
        <f>Υπόδειγμα_1_2!F103</f>
        <v>0</v>
      </c>
      <c r="G121" s="1319">
        <v>0</v>
      </c>
      <c r="H121" s="1320">
        <v>0</v>
      </c>
      <c r="I121" s="1320">
        <v>0</v>
      </c>
      <c r="J121" s="1320">
        <v>0</v>
      </c>
      <c r="K121" s="1321">
        <v>0</v>
      </c>
      <c r="L121" s="1383">
        <v>0</v>
      </c>
      <c r="M121" s="1384">
        <v>0</v>
      </c>
      <c r="N121" s="1323">
        <v>0</v>
      </c>
      <c r="P121" s="1352"/>
    </row>
    <row r="122" spans="2:16" s="1351" customFormat="1" ht="12.75">
      <c r="B122" s="1372">
        <f t="shared" si="7"/>
        <v>107</v>
      </c>
      <c r="C122" s="1360"/>
      <c r="D122" s="1361"/>
      <c r="E122" s="1366" t="s">
        <v>100</v>
      </c>
      <c r="F122" s="1365">
        <f>Υπόδειγμα_1_2!G103</f>
        <v>0</v>
      </c>
      <c r="G122" s="1319">
        <v>0</v>
      </c>
      <c r="H122" s="1320">
        <v>0</v>
      </c>
      <c r="I122" s="1320">
        <v>0</v>
      </c>
      <c r="J122" s="1320">
        <v>0</v>
      </c>
      <c r="K122" s="1321">
        <v>0</v>
      </c>
      <c r="L122" s="1383">
        <v>0</v>
      </c>
      <c r="M122" s="1384">
        <v>0</v>
      </c>
      <c r="N122" s="1323">
        <v>0</v>
      </c>
      <c r="P122" s="1352"/>
    </row>
    <row r="123" spans="2:16" s="1351" customFormat="1" ht="12.75">
      <c r="B123" s="1372">
        <f t="shared" si="7"/>
        <v>108</v>
      </c>
      <c r="C123" s="1360"/>
      <c r="D123" s="1361"/>
      <c r="E123" s="1366" t="s">
        <v>132</v>
      </c>
      <c r="F123" s="1365">
        <f>Υπόδειγμα_1_2!H103</f>
        <v>0</v>
      </c>
      <c r="G123" s="1319">
        <v>0</v>
      </c>
      <c r="H123" s="1320">
        <v>0</v>
      </c>
      <c r="I123" s="1320">
        <v>0</v>
      </c>
      <c r="J123" s="1320">
        <v>0</v>
      </c>
      <c r="K123" s="1321">
        <v>0</v>
      </c>
      <c r="L123" s="1383">
        <v>0</v>
      </c>
      <c r="M123" s="1384">
        <v>0</v>
      </c>
      <c r="N123" s="1323">
        <v>0</v>
      </c>
      <c r="P123" s="1352"/>
    </row>
    <row r="124" spans="2:16" s="1351" customFormat="1" ht="12.75">
      <c r="B124" s="1372">
        <f t="shared" si="7"/>
        <v>109</v>
      </c>
      <c r="C124" s="1360"/>
      <c r="D124" s="1361"/>
      <c r="E124" s="1366" t="s">
        <v>78</v>
      </c>
      <c r="F124" s="1365">
        <f>Υπόδειγμα_1_2!I103</f>
        <v>0</v>
      </c>
      <c r="G124" s="1319">
        <v>0</v>
      </c>
      <c r="H124" s="1320">
        <v>0</v>
      </c>
      <c r="I124" s="1320">
        <v>0</v>
      </c>
      <c r="J124" s="1320">
        <v>0</v>
      </c>
      <c r="K124" s="1321">
        <v>0</v>
      </c>
      <c r="L124" s="1383">
        <v>0</v>
      </c>
      <c r="M124" s="1384">
        <v>0</v>
      </c>
      <c r="N124" s="1323">
        <v>0</v>
      </c>
      <c r="P124" s="1352"/>
    </row>
    <row r="125" spans="2:16" s="1351" customFormat="1" ht="12.75">
      <c r="B125" s="1372">
        <f t="shared" si="7"/>
        <v>110</v>
      </c>
      <c r="C125" s="1360"/>
      <c r="D125" s="1361" t="str">
        <f>Υπόδειγμα_1_2!E104</f>
        <v>Προμήθειες</v>
      </c>
      <c r="E125" s="1371"/>
      <c r="F125" s="1365"/>
      <c r="G125" s="1381"/>
      <c r="H125" s="1320"/>
      <c r="I125" s="1320"/>
      <c r="J125" s="1320"/>
      <c r="K125" s="1320"/>
      <c r="L125" s="1320"/>
      <c r="M125" s="1320"/>
      <c r="N125" s="1382"/>
      <c r="P125" s="1352"/>
    </row>
    <row r="126" spans="2:16" s="1351" customFormat="1" ht="25.5">
      <c r="B126" s="1372">
        <f t="shared" si="7"/>
        <v>111</v>
      </c>
      <c r="C126" s="1360"/>
      <c r="D126" s="1361"/>
      <c r="E126" s="1364" t="s">
        <v>222</v>
      </c>
      <c r="F126" s="1365">
        <f>Υπόδειγμα_1_2!F104</f>
        <v>0</v>
      </c>
      <c r="G126" s="1319">
        <v>0</v>
      </c>
      <c r="H126" s="1320">
        <v>0</v>
      </c>
      <c r="I126" s="1320">
        <v>0</v>
      </c>
      <c r="J126" s="1320">
        <v>0</v>
      </c>
      <c r="K126" s="1321">
        <v>0</v>
      </c>
      <c r="L126" s="1383">
        <v>0</v>
      </c>
      <c r="M126" s="1384">
        <v>0</v>
      </c>
      <c r="N126" s="1323">
        <v>0</v>
      </c>
      <c r="P126" s="1352"/>
    </row>
    <row r="127" spans="2:16" s="1351" customFormat="1" ht="12.75">
      <c r="B127" s="1372">
        <f t="shared" si="7"/>
        <v>112</v>
      </c>
      <c r="C127" s="1360"/>
      <c r="D127" s="1361"/>
      <c r="E127" s="1366" t="s">
        <v>100</v>
      </c>
      <c r="F127" s="1365">
        <f>Υπόδειγμα_1_2!G104</f>
        <v>0</v>
      </c>
      <c r="G127" s="1319">
        <v>0</v>
      </c>
      <c r="H127" s="1320">
        <v>0</v>
      </c>
      <c r="I127" s="1320">
        <v>0</v>
      </c>
      <c r="J127" s="1320">
        <v>0</v>
      </c>
      <c r="K127" s="1321">
        <v>0</v>
      </c>
      <c r="L127" s="1383">
        <v>0</v>
      </c>
      <c r="M127" s="1384">
        <v>0</v>
      </c>
      <c r="N127" s="1323">
        <v>0</v>
      </c>
      <c r="P127" s="1352"/>
    </row>
    <row r="128" spans="2:16" s="1351" customFormat="1" ht="12.75">
      <c r="B128" s="1372">
        <f t="shared" si="7"/>
        <v>113</v>
      </c>
      <c r="C128" s="1360"/>
      <c r="D128" s="1361"/>
      <c r="E128" s="1366" t="s">
        <v>132</v>
      </c>
      <c r="F128" s="1365">
        <f>Υπόδειγμα_1_2!H104</f>
        <v>0</v>
      </c>
      <c r="G128" s="1319">
        <v>0</v>
      </c>
      <c r="H128" s="1320">
        <v>0</v>
      </c>
      <c r="I128" s="1320">
        <v>0</v>
      </c>
      <c r="J128" s="1320">
        <v>0</v>
      </c>
      <c r="K128" s="1321">
        <v>0</v>
      </c>
      <c r="L128" s="1383">
        <v>0</v>
      </c>
      <c r="M128" s="1384">
        <v>0</v>
      </c>
      <c r="N128" s="1323">
        <v>0</v>
      </c>
      <c r="P128" s="1352"/>
    </row>
    <row r="129" spans="2:16" s="1351" customFormat="1" ht="12.75">
      <c r="B129" s="1372">
        <f t="shared" si="7"/>
        <v>114</v>
      </c>
      <c r="C129" s="1360"/>
      <c r="D129" s="1361"/>
      <c r="E129" s="1366" t="s">
        <v>78</v>
      </c>
      <c r="F129" s="1365">
        <f>Υπόδειγμα_1_2!I104</f>
        <v>0</v>
      </c>
      <c r="G129" s="1319">
        <v>0</v>
      </c>
      <c r="H129" s="1320">
        <v>0</v>
      </c>
      <c r="I129" s="1320">
        <v>0</v>
      </c>
      <c r="J129" s="1320">
        <v>0</v>
      </c>
      <c r="K129" s="1321">
        <v>0</v>
      </c>
      <c r="L129" s="1383">
        <v>0</v>
      </c>
      <c r="M129" s="1384">
        <v>0</v>
      </c>
      <c r="N129" s="1323">
        <v>0</v>
      </c>
      <c r="P129" s="1352"/>
    </row>
    <row r="130" spans="2:16" s="1351" customFormat="1" ht="12.75">
      <c r="B130" s="1372">
        <f t="shared" si="7"/>
        <v>115</v>
      </c>
      <c r="C130" s="1360"/>
      <c r="D130" s="1361" t="str">
        <f>Υπόδειγμα_1_2!E105</f>
        <v>Διαχείριση Προϊόντων</v>
      </c>
      <c r="E130" s="1371"/>
      <c r="F130" s="1365"/>
      <c r="G130" s="1381"/>
      <c r="H130" s="1320"/>
      <c r="I130" s="1320"/>
      <c r="J130" s="1320"/>
      <c r="K130" s="1320"/>
      <c r="L130" s="1320"/>
      <c r="M130" s="1320"/>
      <c r="N130" s="1382"/>
      <c r="P130" s="1352"/>
    </row>
    <row r="131" spans="2:16" s="1351" customFormat="1" ht="25.5">
      <c r="B131" s="1372">
        <f t="shared" si="7"/>
        <v>116</v>
      </c>
      <c r="C131" s="1360"/>
      <c r="D131" s="1361"/>
      <c r="E131" s="1364" t="s">
        <v>222</v>
      </c>
      <c r="F131" s="1365">
        <f>Υπόδειγμα_1_2!F105</f>
        <v>0</v>
      </c>
      <c r="G131" s="1319">
        <v>0</v>
      </c>
      <c r="H131" s="1320">
        <v>0</v>
      </c>
      <c r="I131" s="1320">
        <v>0</v>
      </c>
      <c r="J131" s="1320">
        <v>0</v>
      </c>
      <c r="K131" s="1321">
        <v>0</v>
      </c>
      <c r="L131" s="1383">
        <v>0</v>
      </c>
      <c r="M131" s="1384">
        <v>0</v>
      </c>
      <c r="N131" s="1323">
        <v>0</v>
      </c>
      <c r="P131" s="1352"/>
    </row>
    <row r="132" spans="2:16" s="1351" customFormat="1" ht="12.75">
      <c r="B132" s="1372">
        <f t="shared" si="7"/>
        <v>117</v>
      </c>
      <c r="C132" s="1360"/>
      <c r="D132" s="1361"/>
      <c r="E132" s="1366" t="s">
        <v>100</v>
      </c>
      <c r="F132" s="1365">
        <f>Υπόδειγμα_1_2!G105</f>
        <v>0</v>
      </c>
      <c r="G132" s="1319">
        <v>0</v>
      </c>
      <c r="H132" s="1320">
        <v>0</v>
      </c>
      <c r="I132" s="1320">
        <v>0</v>
      </c>
      <c r="J132" s="1320">
        <v>0</v>
      </c>
      <c r="K132" s="1321">
        <v>0</v>
      </c>
      <c r="L132" s="1383">
        <v>0</v>
      </c>
      <c r="M132" s="1384">
        <v>0</v>
      </c>
      <c r="N132" s="1323">
        <v>0</v>
      </c>
      <c r="P132" s="1352"/>
    </row>
    <row r="133" spans="2:16" s="1351" customFormat="1" ht="12.75">
      <c r="B133" s="1372">
        <f t="shared" si="7"/>
        <v>118</v>
      </c>
      <c r="C133" s="1360"/>
      <c r="D133" s="1361"/>
      <c r="E133" s="1366" t="s">
        <v>132</v>
      </c>
      <c r="F133" s="1365">
        <f>Υπόδειγμα_1_2!H105</f>
        <v>0</v>
      </c>
      <c r="G133" s="1319">
        <v>0</v>
      </c>
      <c r="H133" s="1320">
        <v>0</v>
      </c>
      <c r="I133" s="1320">
        <v>0</v>
      </c>
      <c r="J133" s="1320">
        <v>0</v>
      </c>
      <c r="K133" s="1321">
        <v>0</v>
      </c>
      <c r="L133" s="1383">
        <v>0</v>
      </c>
      <c r="M133" s="1384">
        <v>0</v>
      </c>
      <c r="N133" s="1323">
        <v>0</v>
      </c>
      <c r="P133" s="1352"/>
    </row>
    <row r="134" spans="2:16" s="1351" customFormat="1" ht="12.75">
      <c r="B134" s="1372">
        <f t="shared" si="7"/>
        <v>119</v>
      </c>
      <c r="C134" s="1360"/>
      <c r="D134" s="1361"/>
      <c r="E134" s="1366" t="s">
        <v>78</v>
      </c>
      <c r="F134" s="1365">
        <f>Υπόδειγμα_1_2!I105</f>
        <v>0</v>
      </c>
      <c r="G134" s="1319">
        <v>0</v>
      </c>
      <c r="H134" s="1320">
        <v>0</v>
      </c>
      <c r="I134" s="1320">
        <v>0</v>
      </c>
      <c r="J134" s="1320">
        <v>0</v>
      </c>
      <c r="K134" s="1321">
        <v>0</v>
      </c>
      <c r="L134" s="1383">
        <v>0</v>
      </c>
      <c r="M134" s="1384">
        <v>0</v>
      </c>
      <c r="N134" s="1323">
        <v>0</v>
      </c>
      <c r="P134" s="1352"/>
    </row>
    <row r="135" spans="2:16" s="1351" customFormat="1" ht="12.75">
      <c r="B135" s="1372">
        <f t="shared" si="7"/>
        <v>120</v>
      </c>
      <c r="C135" s="1360"/>
      <c r="D135" s="1361" t="str">
        <f>Υπόδειγμα_1_2!E106</f>
        <v>Πληροφορική</v>
      </c>
      <c r="E135" s="1371"/>
      <c r="F135" s="1365"/>
      <c r="G135" s="1381"/>
      <c r="H135" s="1320"/>
      <c r="I135" s="1320"/>
      <c r="J135" s="1320"/>
      <c r="K135" s="1320"/>
      <c r="L135" s="1320"/>
      <c r="M135" s="1320"/>
      <c r="N135" s="1382"/>
      <c r="P135" s="1352"/>
    </row>
    <row r="136" spans="2:16" s="1351" customFormat="1" ht="25.5">
      <c r="B136" s="1372">
        <f t="shared" si="7"/>
        <v>121</v>
      </c>
      <c r="C136" s="1360"/>
      <c r="D136" s="1361"/>
      <c r="E136" s="1364" t="s">
        <v>222</v>
      </c>
      <c r="F136" s="1365">
        <f>Υπόδειγμα_1_2!F106</f>
        <v>0</v>
      </c>
      <c r="G136" s="1319">
        <v>0</v>
      </c>
      <c r="H136" s="1320">
        <v>0</v>
      </c>
      <c r="I136" s="1320">
        <v>0</v>
      </c>
      <c r="J136" s="1320">
        <v>0</v>
      </c>
      <c r="K136" s="1321">
        <v>0</v>
      </c>
      <c r="L136" s="1383">
        <v>0</v>
      </c>
      <c r="M136" s="1384">
        <v>0</v>
      </c>
      <c r="N136" s="1323">
        <v>0</v>
      </c>
      <c r="P136" s="1352"/>
    </row>
    <row r="137" spans="2:16" s="1351" customFormat="1" ht="12.75">
      <c r="B137" s="1372">
        <f t="shared" si="7"/>
        <v>122</v>
      </c>
      <c r="C137" s="1360"/>
      <c r="D137" s="1361"/>
      <c r="E137" s="1366" t="s">
        <v>100</v>
      </c>
      <c r="F137" s="1365">
        <f>Υπόδειγμα_1_2!G106</f>
        <v>0</v>
      </c>
      <c r="G137" s="1319">
        <v>0</v>
      </c>
      <c r="H137" s="1320">
        <v>0</v>
      </c>
      <c r="I137" s="1320">
        <v>0</v>
      </c>
      <c r="J137" s="1320">
        <v>0</v>
      </c>
      <c r="K137" s="1321">
        <v>0</v>
      </c>
      <c r="L137" s="1383">
        <v>0</v>
      </c>
      <c r="M137" s="1384">
        <v>0</v>
      </c>
      <c r="N137" s="1323">
        <v>0</v>
      </c>
      <c r="P137" s="1352"/>
    </row>
    <row r="138" spans="2:16" s="1351" customFormat="1" ht="12.75">
      <c r="B138" s="1372">
        <f t="shared" si="7"/>
        <v>123</v>
      </c>
      <c r="C138" s="1360"/>
      <c r="D138" s="1361"/>
      <c r="E138" s="1366" t="s">
        <v>132</v>
      </c>
      <c r="F138" s="1365">
        <f>Υπόδειγμα_1_2!H106</f>
        <v>0</v>
      </c>
      <c r="G138" s="1319">
        <v>0</v>
      </c>
      <c r="H138" s="1320">
        <v>0</v>
      </c>
      <c r="I138" s="1320">
        <v>0</v>
      </c>
      <c r="J138" s="1320">
        <v>0</v>
      </c>
      <c r="K138" s="1321">
        <v>0</v>
      </c>
      <c r="L138" s="1383">
        <v>0</v>
      </c>
      <c r="M138" s="1384">
        <v>0</v>
      </c>
      <c r="N138" s="1323">
        <v>0</v>
      </c>
      <c r="P138" s="1352"/>
    </row>
    <row r="139" spans="2:16" s="1351" customFormat="1" ht="12.75">
      <c r="B139" s="1372">
        <f t="shared" si="7"/>
        <v>124</v>
      </c>
      <c r="C139" s="1360"/>
      <c r="D139" s="1361"/>
      <c r="E139" s="1366" t="s">
        <v>78</v>
      </c>
      <c r="F139" s="1365">
        <f>Υπόδειγμα_1_2!I106</f>
        <v>0</v>
      </c>
      <c r="G139" s="1319">
        <v>0</v>
      </c>
      <c r="H139" s="1320">
        <v>0</v>
      </c>
      <c r="I139" s="1320">
        <v>0</v>
      </c>
      <c r="J139" s="1320">
        <v>0</v>
      </c>
      <c r="K139" s="1321">
        <v>0</v>
      </c>
      <c r="L139" s="1383">
        <v>0</v>
      </c>
      <c r="M139" s="1384">
        <v>0</v>
      </c>
      <c r="N139" s="1323">
        <v>0</v>
      </c>
      <c r="P139" s="1352"/>
    </row>
    <row r="140" spans="2:16" s="1351" customFormat="1" ht="12.75">
      <c r="B140" s="1372">
        <f t="shared" si="7"/>
        <v>125</v>
      </c>
      <c r="C140" s="1360"/>
      <c r="D140" s="1361" t="str">
        <f>Υπόδειγμα_1_2!E107</f>
        <v>Ανθρώπινοι Πόροι</v>
      </c>
      <c r="E140" s="1371"/>
      <c r="F140" s="1365"/>
      <c r="G140" s="1381"/>
      <c r="H140" s="1320"/>
      <c r="I140" s="1320"/>
      <c r="J140" s="1320"/>
      <c r="K140" s="1320"/>
      <c r="L140" s="1320"/>
      <c r="M140" s="1320"/>
      <c r="N140" s="1382"/>
      <c r="P140" s="1352"/>
    </row>
    <row r="141" spans="2:16" s="1351" customFormat="1" ht="25.5">
      <c r="B141" s="1372">
        <f t="shared" si="7"/>
        <v>126</v>
      </c>
      <c r="C141" s="1360"/>
      <c r="D141" s="1361"/>
      <c r="E141" s="1364" t="s">
        <v>222</v>
      </c>
      <c r="F141" s="1365">
        <f>Υπόδειγμα_1_2!F107</f>
        <v>0</v>
      </c>
      <c r="G141" s="1319">
        <v>0</v>
      </c>
      <c r="H141" s="1320">
        <v>0</v>
      </c>
      <c r="I141" s="1320">
        <v>0</v>
      </c>
      <c r="J141" s="1320">
        <v>0</v>
      </c>
      <c r="K141" s="1321">
        <v>0</v>
      </c>
      <c r="L141" s="1383">
        <v>0</v>
      </c>
      <c r="M141" s="1384">
        <v>0</v>
      </c>
      <c r="N141" s="1323">
        <v>0</v>
      </c>
      <c r="P141" s="1352"/>
    </row>
    <row r="142" spans="2:16" s="1351" customFormat="1" ht="12.75">
      <c r="B142" s="1372">
        <f t="shared" si="7"/>
        <v>127</v>
      </c>
      <c r="C142" s="1360"/>
      <c r="D142" s="1361"/>
      <c r="E142" s="1366" t="s">
        <v>100</v>
      </c>
      <c r="F142" s="1365">
        <f>Υπόδειγμα_1_2!G107</f>
        <v>0</v>
      </c>
      <c r="G142" s="1319">
        <v>0</v>
      </c>
      <c r="H142" s="1320">
        <v>0</v>
      </c>
      <c r="I142" s="1320">
        <v>0</v>
      </c>
      <c r="J142" s="1320">
        <v>0</v>
      </c>
      <c r="K142" s="1321">
        <v>0</v>
      </c>
      <c r="L142" s="1383">
        <v>0</v>
      </c>
      <c r="M142" s="1384">
        <v>0</v>
      </c>
      <c r="N142" s="1323">
        <v>0</v>
      </c>
      <c r="P142" s="1352"/>
    </row>
    <row r="143" spans="2:16" s="1351" customFormat="1" ht="12.75">
      <c r="B143" s="1372">
        <f t="shared" si="7"/>
        <v>128</v>
      </c>
      <c r="C143" s="1360"/>
      <c r="D143" s="1361"/>
      <c r="E143" s="1366" t="s">
        <v>132</v>
      </c>
      <c r="F143" s="1365">
        <f>Υπόδειγμα_1_2!H107</f>
        <v>0</v>
      </c>
      <c r="G143" s="1319">
        <v>0</v>
      </c>
      <c r="H143" s="1320">
        <v>0</v>
      </c>
      <c r="I143" s="1320">
        <v>0</v>
      </c>
      <c r="J143" s="1320">
        <v>0</v>
      </c>
      <c r="K143" s="1321">
        <v>0</v>
      </c>
      <c r="L143" s="1383">
        <v>0</v>
      </c>
      <c r="M143" s="1384">
        <v>0</v>
      </c>
      <c r="N143" s="1323">
        <v>0</v>
      </c>
      <c r="P143" s="1352"/>
    </row>
    <row r="144" spans="2:16" s="1351" customFormat="1" ht="12.75">
      <c r="B144" s="1372">
        <f t="shared" si="7"/>
        <v>129</v>
      </c>
      <c r="C144" s="1360"/>
      <c r="D144" s="1361"/>
      <c r="E144" s="1366" t="s">
        <v>78</v>
      </c>
      <c r="F144" s="1365">
        <f>Υπόδειγμα_1_2!I107</f>
        <v>0</v>
      </c>
      <c r="G144" s="1319">
        <v>0</v>
      </c>
      <c r="H144" s="1320">
        <v>0</v>
      </c>
      <c r="I144" s="1320">
        <v>0</v>
      </c>
      <c r="J144" s="1320">
        <v>0</v>
      </c>
      <c r="K144" s="1321">
        <v>0</v>
      </c>
      <c r="L144" s="1383">
        <v>0</v>
      </c>
      <c r="M144" s="1384">
        <v>0</v>
      </c>
      <c r="N144" s="1323">
        <v>0</v>
      </c>
      <c r="P144" s="1352"/>
    </row>
    <row r="145" spans="2:16" s="1351" customFormat="1" ht="12.75">
      <c r="B145" s="1372">
        <f t="shared" si="7"/>
        <v>130</v>
      </c>
      <c r="C145" s="1360"/>
      <c r="D145" s="1361" t="str">
        <f>Υπόδειγμα_1_2!E108</f>
        <v>Χρηματοοικονομική Λογιστική</v>
      </c>
      <c r="E145" s="1371"/>
      <c r="F145" s="1365"/>
      <c r="G145" s="1381"/>
      <c r="H145" s="1320"/>
      <c r="I145" s="1320"/>
      <c r="J145" s="1320"/>
      <c r="K145" s="1320"/>
      <c r="L145" s="1320"/>
      <c r="M145" s="1320"/>
      <c r="N145" s="1382"/>
      <c r="P145" s="1352"/>
    </row>
    <row r="146" spans="2:16" s="1351" customFormat="1" ht="25.5">
      <c r="B146" s="1372">
        <f t="shared" si="7"/>
        <v>131</v>
      </c>
      <c r="C146" s="1360"/>
      <c r="D146" s="1361"/>
      <c r="E146" s="1364" t="s">
        <v>222</v>
      </c>
      <c r="F146" s="1365">
        <f>Υπόδειγμα_1_2!F108</f>
        <v>0</v>
      </c>
      <c r="G146" s="1319">
        <v>0</v>
      </c>
      <c r="H146" s="1320">
        <v>0</v>
      </c>
      <c r="I146" s="1320">
        <v>0</v>
      </c>
      <c r="J146" s="1320">
        <v>0</v>
      </c>
      <c r="K146" s="1321">
        <v>0</v>
      </c>
      <c r="L146" s="1383">
        <v>0</v>
      </c>
      <c r="M146" s="1384">
        <v>0</v>
      </c>
      <c r="N146" s="1323">
        <v>0</v>
      </c>
      <c r="P146" s="1352"/>
    </row>
    <row r="147" spans="2:16" s="1351" customFormat="1" ht="12.75">
      <c r="B147" s="1372">
        <f t="shared" si="7"/>
        <v>132</v>
      </c>
      <c r="C147" s="1360"/>
      <c r="D147" s="1361"/>
      <c r="E147" s="1366" t="s">
        <v>100</v>
      </c>
      <c r="F147" s="1365">
        <f>Υπόδειγμα_1_2!G108</f>
        <v>0</v>
      </c>
      <c r="G147" s="1319">
        <v>0</v>
      </c>
      <c r="H147" s="1320">
        <v>0</v>
      </c>
      <c r="I147" s="1320">
        <v>0</v>
      </c>
      <c r="J147" s="1320">
        <v>0</v>
      </c>
      <c r="K147" s="1321">
        <v>0</v>
      </c>
      <c r="L147" s="1383">
        <v>0</v>
      </c>
      <c r="M147" s="1384">
        <v>0</v>
      </c>
      <c r="N147" s="1323">
        <v>0</v>
      </c>
      <c r="P147" s="1352"/>
    </row>
    <row r="148" spans="2:16" s="1351" customFormat="1" ht="12.75">
      <c r="B148" s="1372">
        <f t="shared" si="7"/>
        <v>133</v>
      </c>
      <c r="C148" s="1360"/>
      <c r="D148" s="1361"/>
      <c r="E148" s="1366" t="s">
        <v>132</v>
      </c>
      <c r="F148" s="1365">
        <f>Υπόδειγμα_1_2!H108</f>
        <v>0</v>
      </c>
      <c r="G148" s="1319">
        <v>0</v>
      </c>
      <c r="H148" s="1320">
        <v>0</v>
      </c>
      <c r="I148" s="1320">
        <v>0</v>
      </c>
      <c r="J148" s="1320">
        <v>0</v>
      </c>
      <c r="K148" s="1321">
        <v>0</v>
      </c>
      <c r="L148" s="1383">
        <v>0</v>
      </c>
      <c r="M148" s="1384">
        <v>0</v>
      </c>
      <c r="N148" s="1323">
        <v>0</v>
      </c>
      <c r="P148" s="1352"/>
    </row>
    <row r="149" spans="2:16" s="1351" customFormat="1" ht="12.75">
      <c r="B149" s="1372">
        <f t="shared" si="7"/>
        <v>134</v>
      </c>
      <c r="C149" s="1360"/>
      <c r="D149" s="1361"/>
      <c r="E149" s="1366" t="s">
        <v>78</v>
      </c>
      <c r="F149" s="1365">
        <f>Υπόδειγμα_1_2!I108</f>
        <v>0</v>
      </c>
      <c r="G149" s="1319">
        <v>0</v>
      </c>
      <c r="H149" s="1320">
        <v>0</v>
      </c>
      <c r="I149" s="1320">
        <v>0</v>
      </c>
      <c r="J149" s="1320">
        <v>0</v>
      </c>
      <c r="K149" s="1321">
        <v>0</v>
      </c>
      <c r="L149" s="1383">
        <v>0</v>
      </c>
      <c r="M149" s="1384">
        <v>0</v>
      </c>
      <c r="N149" s="1323">
        <v>0</v>
      </c>
      <c r="P149" s="1352"/>
    </row>
    <row r="150" spans="2:16" s="1351" customFormat="1" ht="12.75">
      <c r="B150" s="1372">
        <f t="shared" si="7"/>
        <v>135</v>
      </c>
      <c r="C150" s="1360"/>
      <c r="D150" s="1361" t="str">
        <f>Υπόδειγμα_1_2!E109</f>
        <v>Οχήματα Μεταφορών</v>
      </c>
      <c r="E150" s="1371"/>
      <c r="F150" s="1365"/>
      <c r="G150" s="1381"/>
      <c r="H150" s="1320"/>
      <c r="I150" s="1320"/>
      <c r="J150" s="1320"/>
      <c r="K150" s="1320"/>
      <c r="L150" s="1320"/>
      <c r="M150" s="1320"/>
      <c r="N150" s="1382"/>
      <c r="P150" s="1352"/>
    </row>
    <row r="151" spans="2:16" s="1351" customFormat="1" ht="25.5">
      <c r="B151" s="1372">
        <f t="shared" si="7"/>
        <v>136</v>
      </c>
      <c r="C151" s="1360"/>
      <c r="D151" s="1361"/>
      <c r="E151" s="1364" t="s">
        <v>222</v>
      </c>
      <c r="F151" s="1365">
        <f>Υπόδειγμα_1_2!F109</f>
        <v>0</v>
      </c>
      <c r="G151" s="1319">
        <v>0</v>
      </c>
      <c r="H151" s="1320">
        <v>0</v>
      </c>
      <c r="I151" s="1320">
        <v>0</v>
      </c>
      <c r="J151" s="1320">
        <v>0</v>
      </c>
      <c r="K151" s="1321">
        <v>0</v>
      </c>
      <c r="L151" s="1383">
        <v>0</v>
      </c>
      <c r="M151" s="1384">
        <v>0</v>
      </c>
      <c r="N151" s="1323">
        <v>0</v>
      </c>
      <c r="P151" s="1352"/>
    </row>
    <row r="152" spans="2:16" s="1351" customFormat="1" ht="12.75">
      <c r="B152" s="1372">
        <f t="shared" si="7"/>
        <v>137</v>
      </c>
      <c r="C152" s="1360"/>
      <c r="D152" s="1361"/>
      <c r="E152" s="1366" t="s">
        <v>100</v>
      </c>
      <c r="F152" s="1365">
        <f>Υπόδειγμα_1_2!G109</f>
        <v>0</v>
      </c>
      <c r="G152" s="1319">
        <v>0</v>
      </c>
      <c r="H152" s="1320">
        <v>0</v>
      </c>
      <c r="I152" s="1320">
        <v>0</v>
      </c>
      <c r="J152" s="1320">
        <v>0</v>
      </c>
      <c r="K152" s="1321">
        <v>0</v>
      </c>
      <c r="L152" s="1383">
        <v>0</v>
      </c>
      <c r="M152" s="1384">
        <v>0</v>
      </c>
      <c r="N152" s="1323">
        <v>0</v>
      </c>
      <c r="P152" s="1352"/>
    </row>
    <row r="153" spans="2:16" s="1351" customFormat="1" ht="12.75">
      <c r="B153" s="1372">
        <f>B151+1</f>
        <v>137</v>
      </c>
      <c r="C153" s="1360"/>
      <c r="D153" s="1361"/>
      <c r="E153" s="1366" t="s">
        <v>132</v>
      </c>
      <c r="F153" s="1365">
        <f>Υπόδειγμα_1_2!H109</f>
        <v>0</v>
      </c>
      <c r="G153" s="1319">
        <v>0</v>
      </c>
      <c r="H153" s="1320">
        <v>0</v>
      </c>
      <c r="I153" s="1320">
        <v>0</v>
      </c>
      <c r="J153" s="1320">
        <v>0</v>
      </c>
      <c r="K153" s="1321">
        <v>0</v>
      </c>
      <c r="L153" s="1383">
        <v>0</v>
      </c>
      <c r="M153" s="1384">
        <v>0</v>
      </c>
      <c r="N153" s="1323">
        <v>0</v>
      </c>
      <c r="P153" s="1352"/>
    </row>
    <row r="154" spans="2:16" s="1351" customFormat="1" ht="12.75">
      <c r="B154" s="1372">
        <f t="shared" si="7"/>
        <v>138</v>
      </c>
      <c r="C154" s="1360"/>
      <c r="D154" s="1361"/>
      <c r="E154" s="1366" t="s">
        <v>78</v>
      </c>
      <c r="F154" s="1365">
        <f>Υπόδειγμα_1_2!I109</f>
        <v>0</v>
      </c>
      <c r="G154" s="1319">
        <v>0</v>
      </c>
      <c r="H154" s="1320">
        <v>0</v>
      </c>
      <c r="I154" s="1320">
        <v>0</v>
      </c>
      <c r="J154" s="1320">
        <v>0</v>
      </c>
      <c r="K154" s="1321">
        <v>0</v>
      </c>
      <c r="L154" s="1383">
        <v>0</v>
      </c>
      <c r="M154" s="1384">
        <v>0</v>
      </c>
      <c r="N154" s="1323">
        <v>0</v>
      </c>
      <c r="P154" s="1352"/>
    </row>
    <row r="155" spans="2:16" s="1351" customFormat="1" ht="12.75">
      <c r="B155" s="1372">
        <f t="shared" si="7"/>
        <v>139</v>
      </c>
      <c r="C155" s="1360"/>
      <c r="D155" s="1361" t="str">
        <f>Υπόδειγμα_1_2!E110</f>
        <v>Λοιπές εταιρικές γενικές λειτουργικές δαπάνες</v>
      </c>
      <c r="E155" s="1371"/>
      <c r="F155" s="1365"/>
      <c r="G155" s="1381"/>
      <c r="H155" s="1320"/>
      <c r="I155" s="1320"/>
      <c r="J155" s="1320"/>
      <c r="K155" s="1320"/>
      <c r="L155" s="1320"/>
      <c r="M155" s="1320"/>
      <c r="N155" s="1382"/>
      <c r="P155" s="1352"/>
    </row>
    <row r="156" spans="2:16" s="1351" customFormat="1" ht="25.5">
      <c r="B156" s="1372">
        <f t="shared" si="7"/>
        <v>140</v>
      </c>
      <c r="C156" s="1360"/>
      <c r="D156" s="1361"/>
      <c r="E156" s="1364" t="s">
        <v>222</v>
      </c>
      <c r="F156" s="1365">
        <f>Υπόδειγμα_1_2!F110</f>
        <v>0</v>
      </c>
      <c r="G156" s="1319">
        <v>0</v>
      </c>
      <c r="H156" s="1320">
        <v>0</v>
      </c>
      <c r="I156" s="1320">
        <v>0</v>
      </c>
      <c r="J156" s="1320">
        <v>0</v>
      </c>
      <c r="K156" s="1321">
        <v>0</v>
      </c>
      <c r="L156" s="1383">
        <v>0</v>
      </c>
      <c r="M156" s="1384">
        <v>0</v>
      </c>
      <c r="N156" s="1323">
        <v>0</v>
      </c>
      <c r="P156" s="1352"/>
    </row>
    <row r="157" spans="2:16" s="1351" customFormat="1" ht="12.75">
      <c r="B157" s="1372">
        <f t="shared" si="7"/>
        <v>141</v>
      </c>
      <c r="C157" s="1360"/>
      <c r="D157" s="1361"/>
      <c r="E157" s="1366" t="s">
        <v>100</v>
      </c>
      <c r="F157" s="1365">
        <f>Υπόδειγμα_1_2!G110</f>
        <v>0</v>
      </c>
      <c r="G157" s="1319">
        <v>0</v>
      </c>
      <c r="H157" s="1320">
        <v>0</v>
      </c>
      <c r="I157" s="1320">
        <v>0</v>
      </c>
      <c r="J157" s="1320">
        <v>0</v>
      </c>
      <c r="K157" s="1321">
        <v>0</v>
      </c>
      <c r="L157" s="1383">
        <v>0</v>
      </c>
      <c r="M157" s="1384">
        <v>0</v>
      </c>
      <c r="N157" s="1323">
        <v>0</v>
      </c>
      <c r="P157" s="1352"/>
    </row>
    <row r="158" spans="2:16" s="1351" customFormat="1" ht="12.75">
      <c r="B158" s="1372">
        <f t="shared" si="7"/>
        <v>142</v>
      </c>
      <c r="C158" s="1360"/>
      <c r="D158" s="1361"/>
      <c r="E158" s="1366" t="s">
        <v>132</v>
      </c>
      <c r="F158" s="1365">
        <f>Υπόδειγμα_1_2!H110</f>
        <v>0</v>
      </c>
      <c r="G158" s="1319">
        <v>0</v>
      </c>
      <c r="H158" s="1320">
        <v>0</v>
      </c>
      <c r="I158" s="1320">
        <v>0</v>
      </c>
      <c r="J158" s="1320">
        <v>0</v>
      </c>
      <c r="K158" s="1321">
        <v>0</v>
      </c>
      <c r="L158" s="1383">
        <v>0</v>
      </c>
      <c r="M158" s="1384">
        <v>0</v>
      </c>
      <c r="N158" s="1323">
        <v>0</v>
      </c>
      <c r="P158" s="1352"/>
    </row>
    <row r="159" spans="2:16" s="1351" customFormat="1" ht="12.75">
      <c r="B159" s="1372">
        <f t="shared" si="7"/>
        <v>143</v>
      </c>
      <c r="C159" s="1360"/>
      <c r="D159" s="1361"/>
      <c r="E159" s="1366" t="s">
        <v>78</v>
      </c>
      <c r="F159" s="1365">
        <f>Υπόδειγμα_1_2!I110</f>
        <v>0</v>
      </c>
      <c r="G159" s="1319">
        <v>0</v>
      </c>
      <c r="H159" s="1320">
        <v>0</v>
      </c>
      <c r="I159" s="1320">
        <v>0</v>
      </c>
      <c r="J159" s="1320">
        <v>0</v>
      </c>
      <c r="K159" s="1321">
        <v>0</v>
      </c>
      <c r="L159" s="1383">
        <v>0</v>
      </c>
      <c r="M159" s="1384">
        <v>0</v>
      </c>
      <c r="N159" s="1323">
        <v>0</v>
      </c>
      <c r="P159" s="1352"/>
    </row>
    <row r="160" spans="2:16" s="633" customFormat="1" ht="12.75">
      <c r="B160" s="1372">
        <f t="shared" si="7"/>
        <v>144</v>
      </c>
      <c r="C160" s="1360"/>
      <c r="D160" s="1376" t="s">
        <v>224</v>
      </c>
      <c r="E160" s="1376"/>
      <c r="F160" s="1385"/>
      <c r="G160" s="1007"/>
      <c r="H160" s="1008"/>
      <c r="I160" s="1008"/>
      <c r="J160" s="1008"/>
      <c r="K160" s="1008"/>
      <c r="L160" s="1008"/>
      <c r="M160" s="1008"/>
      <c r="N160" s="1386"/>
      <c r="P160" s="1026"/>
    </row>
    <row r="161" spans="2:16" s="633" customFormat="1" ht="25.5">
      <c r="B161" s="989">
        <f t="shared" si="7"/>
        <v>145</v>
      </c>
      <c r="C161" s="602"/>
      <c r="D161" s="598"/>
      <c r="E161" s="1364" t="s">
        <v>222</v>
      </c>
      <c r="F161" s="1387">
        <f aca="true" t="shared" si="8" ref="F161:N161">SUMIF($E92:$E159,"=Mean capital Employed",F92:F159)</f>
        <v>0</v>
      </c>
      <c r="G161" s="1388">
        <f t="shared" si="8"/>
        <v>0</v>
      </c>
      <c r="H161" s="1389">
        <f t="shared" si="8"/>
        <v>0</v>
      </c>
      <c r="I161" s="1389">
        <f t="shared" si="8"/>
        <v>0</v>
      </c>
      <c r="J161" s="1389">
        <f t="shared" si="8"/>
        <v>0</v>
      </c>
      <c r="K161" s="1389">
        <f t="shared" si="8"/>
        <v>0</v>
      </c>
      <c r="L161" s="1389">
        <f t="shared" si="8"/>
        <v>0</v>
      </c>
      <c r="M161" s="1389">
        <f t="shared" si="8"/>
        <v>0</v>
      </c>
      <c r="N161" s="1390">
        <f t="shared" si="8"/>
        <v>0</v>
      </c>
      <c r="P161" s="1026"/>
    </row>
    <row r="162" spans="2:16" s="633" customFormat="1" ht="12.75">
      <c r="B162" s="989">
        <f t="shared" si="7"/>
        <v>146</v>
      </c>
      <c r="C162" s="602"/>
      <c r="D162" s="598"/>
      <c r="E162" s="1366" t="s">
        <v>100</v>
      </c>
      <c r="F162" s="1387">
        <f>SUMIF($E92:$E159,"=Cost of capital",F92:F159)</f>
        <v>0</v>
      </c>
      <c r="G162" s="1392">
        <f aca="true" t="shared" si="9" ref="G162:N162">SUMIF($E92:$E159,"=Cost of capital",G92:G159)</f>
        <v>0</v>
      </c>
      <c r="H162" s="1393">
        <f t="shared" si="9"/>
        <v>0</v>
      </c>
      <c r="I162" s="1393">
        <f t="shared" si="9"/>
        <v>0</v>
      </c>
      <c r="J162" s="1393">
        <f t="shared" si="9"/>
        <v>0</v>
      </c>
      <c r="K162" s="1393">
        <f t="shared" si="9"/>
        <v>0</v>
      </c>
      <c r="L162" s="1393">
        <f t="shared" si="9"/>
        <v>0</v>
      </c>
      <c r="M162" s="1393">
        <f t="shared" si="9"/>
        <v>0</v>
      </c>
      <c r="N162" s="1394">
        <f t="shared" si="9"/>
        <v>0</v>
      </c>
      <c r="P162" s="1026"/>
    </row>
    <row r="163" spans="2:16" s="633" customFormat="1" ht="12.75">
      <c r="B163" s="989">
        <f t="shared" si="7"/>
        <v>147</v>
      </c>
      <c r="C163" s="602"/>
      <c r="D163" s="598"/>
      <c r="E163" s="1366" t="s">
        <v>132</v>
      </c>
      <c r="F163" s="1387">
        <f>SUMIF($E92:$E159,"=Depreciation",F92:F159)</f>
        <v>0</v>
      </c>
      <c r="G163" s="1392">
        <f aca="true" t="shared" si="10" ref="G163:N163">SUMIF($E92:$E159,"=Depreciation",G92:G159)</f>
        <v>0</v>
      </c>
      <c r="H163" s="1393">
        <f t="shared" si="10"/>
        <v>0</v>
      </c>
      <c r="I163" s="1393">
        <f t="shared" si="10"/>
        <v>0</v>
      </c>
      <c r="J163" s="1393">
        <f t="shared" si="10"/>
        <v>0</v>
      </c>
      <c r="K163" s="1393">
        <f t="shared" si="10"/>
        <v>0</v>
      </c>
      <c r="L163" s="1393">
        <f t="shared" si="10"/>
        <v>0</v>
      </c>
      <c r="M163" s="1393">
        <f t="shared" si="10"/>
        <v>0</v>
      </c>
      <c r="N163" s="1394">
        <f t="shared" si="10"/>
        <v>0</v>
      </c>
      <c r="P163" s="1026"/>
    </row>
    <row r="164" spans="2:16" s="633" customFormat="1" ht="12.75">
      <c r="B164" s="989">
        <f>B163+1</f>
        <v>148</v>
      </c>
      <c r="C164" s="602"/>
      <c r="D164" s="598"/>
      <c r="E164" s="1366" t="s">
        <v>78</v>
      </c>
      <c r="F164" s="1387">
        <f aca="true" t="shared" si="11" ref="F164:N164">SUMIF($E92:$E159,"=OPEX",F92:F159)</f>
        <v>0</v>
      </c>
      <c r="G164" s="1388">
        <f t="shared" si="11"/>
        <v>0</v>
      </c>
      <c r="H164" s="1389">
        <f t="shared" si="11"/>
        <v>0</v>
      </c>
      <c r="I164" s="1389">
        <f t="shared" si="11"/>
        <v>0</v>
      </c>
      <c r="J164" s="1389">
        <f t="shared" si="11"/>
        <v>0</v>
      </c>
      <c r="K164" s="1389">
        <f t="shared" si="11"/>
        <v>0</v>
      </c>
      <c r="L164" s="1389">
        <f t="shared" si="11"/>
        <v>0</v>
      </c>
      <c r="M164" s="1389">
        <f t="shared" si="11"/>
        <v>0</v>
      </c>
      <c r="N164" s="1390">
        <f t="shared" si="11"/>
        <v>0</v>
      </c>
      <c r="P164" s="1026"/>
    </row>
    <row r="165" spans="2:16" s="633" customFormat="1" ht="13.5" thickBot="1">
      <c r="B165" s="1395">
        <f>B164+1</f>
        <v>149</v>
      </c>
      <c r="C165" s="1396"/>
      <c r="D165" s="1397"/>
      <c r="E165" s="1423" t="s">
        <v>223</v>
      </c>
      <c r="F165" s="1398">
        <f>F162+F163+F164</f>
        <v>0</v>
      </c>
      <c r="G165" s="1399">
        <f aca="true" t="shared" si="12" ref="G165:N165">G162+G163+G164</f>
        <v>0</v>
      </c>
      <c r="H165" s="1400">
        <f t="shared" si="12"/>
        <v>0</v>
      </c>
      <c r="I165" s="1400">
        <f t="shared" si="12"/>
        <v>0</v>
      </c>
      <c r="J165" s="1400">
        <f t="shared" si="12"/>
        <v>0</v>
      </c>
      <c r="K165" s="1400">
        <f t="shared" si="12"/>
        <v>0</v>
      </c>
      <c r="L165" s="1400">
        <f t="shared" si="12"/>
        <v>0</v>
      </c>
      <c r="M165" s="1400">
        <f t="shared" si="12"/>
        <v>0</v>
      </c>
      <c r="N165" s="1401">
        <f t="shared" si="12"/>
        <v>0</v>
      </c>
      <c r="P165" s="1026"/>
    </row>
    <row r="166" spans="2:16" s="633" customFormat="1" ht="12.75">
      <c r="B166" s="721"/>
      <c r="F166" s="1026"/>
      <c r="P166" s="1026"/>
    </row>
    <row r="167" spans="2:16" s="633" customFormat="1" ht="12.75">
      <c r="B167" s="721"/>
      <c r="P167" s="1026"/>
    </row>
    <row r="168" spans="2:16" s="633" customFormat="1" ht="12.75">
      <c r="B168" s="721"/>
      <c r="P168" s="1026"/>
    </row>
    <row r="169" s="28" customFormat="1" ht="15">
      <c r="A169" s="1"/>
    </row>
    <row r="170" spans="1:2" s="28" customFormat="1" ht="15">
      <c r="A170" s="230" t="s">
        <v>225</v>
      </c>
      <c r="B170" s="23"/>
    </row>
    <row r="171" ht="13.5" thickBot="1"/>
    <row r="172" spans="2:39" ht="13.5" thickBot="1">
      <c r="B172" s="629"/>
      <c r="C172" s="630"/>
      <c r="D172" s="630"/>
      <c r="E172" s="630"/>
      <c r="F172" s="984" t="s">
        <v>181</v>
      </c>
      <c r="G172" s="1513" t="s">
        <v>220</v>
      </c>
      <c r="H172" s="1514"/>
      <c r="I172" s="1514"/>
      <c r="J172" s="1514"/>
      <c r="K172" s="1514"/>
      <c r="L172" s="1514"/>
      <c r="M172" s="1514"/>
      <c r="N172" s="1514"/>
      <c r="O172" s="1514"/>
      <c r="P172" s="1514"/>
      <c r="Q172" s="1514"/>
      <c r="R172" s="1514"/>
      <c r="S172" s="1514"/>
      <c r="T172" s="1514"/>
      <c r="U172" s="1514"/>
      <c r="V172" s="1514"/>
      <c r="W172" s="1514"/>
      <c r="X172" s="1514"/>
      <c r="Y172" s="1514"/>
      <c r="Z172" s="1514"/>
      <c r="AA172" s="1514"/>
      <c r="AB172" s="1514"/>
      <c r="AC172" s="1514"/>
      <c r="AD172" s="1514"/>
      <c r="AE172" s="1514"/>
      <c r="AF172" s="1514"/>
      <c r="AG172" s="1514"/>
      <c r="AH172" s="1514"/>
      <c r="AI172" s="1514"/>
      <c r="AJ172" s="1514"/>
      <c r="AK172" s="1514"/>
      <c r="AL172" s="1514"/>
      <c r="AM172" s="1515"/>
    </row>
    <row r="173" spans="1:39" ht="12.75" customHeight="1">
      <c r="A173" s="630"/>
      <c r="B173" s="632"/>
      <c r="C173" s="631"/>
      <c r="D173" s="631"/>
      <c r="E173" s="631"/>
      <c r="F173" s="1402"/>
      <c r="G173" s="1510" t="s">
        <v>226</v>
      </c>
      <c r="H173" s="1511"/>
      <c r="I173" s="1511"/>
      <c r="J173" s="1511"/>
      <c r="K173" s="1512"/>
      <c r="L173" s="1525" t="s">
        <v>227</v>
      </c>
      <c r="M173" s="1526"/>
      <c r="N173" s="1526"/>
      <c r="O173" s="1526"/>
      <c r="P173" s="1526"/>
      <c r="Q173" s="1526"/>
      <c r="R173" s="1526"/>
      <c r="S173" s="1526"/>
      <c r="T173" s="1526"/>
      <c r="U173" s="1526"/>
      <c r="V173" s="1526"/>
      <c r="W173" s="1526"/>
      <c r="X173" s="1526"/>
      <c r="Y173" s="1526"/>
      <c r="Z173" s="1526"/>
      <c r="AA173" s="1526"/>
      <c r="AB173" s="1526"/>
      <c r="AC173" s="1527"/>
      <c r="AD173" s="1516" t="s">
        <v>228</v>
      </c>
      <c r="AE173" s="1516" t="s">
        <v>229</v>
      </c>
      <c r="AF173" s="1516" t="s">
        <v>230</v>
      </c>
      <c r="AG173" s="1516" t="s">
        <v>231</v>
      </c>
      <c r="AH173" s="1521" t="s">
        <v>232</v>
      </c>
      <c r="AI173" s="1521" t="s">
        <v>233</v>
      </c>
      <c r="AJ173" s="1516" t="s">
        <v>234</v>
      </c>
      <c r="AK173" s="1516" t="s">
        <v>235</v>
      </c>
      <c r="AL173" s="1521" t="s">
        <v>236</v>
      </c>
      <c r="AM173" s="1518" t="s">
        <v>237</v>
      </c>
    </row>
    <row r="174" spans="1:39" ht="38.25" customHeight="1">
      <c r="A174" s="631"/>
      <c r="B174" s="986"/>
      <c r="C174" s="985"/>
      <c r="D174" s="985"/>
      <c r="E174" s="985"/>
      <c r="F174" s="1403"/>
      <c r="G174" s="1404" t="s">
        <v>238</v>
      </c>
      <c r="H174" s="1405" t="s">
        <v>239</v>
      </c>
      <c r="I174" s="1405" t="s">
        <v>240</v>
      </c>
      <c r="J174" s="1405" t="s">
        <v>241</v>
      </c>
      <c r="K174" s="1405" t="s">
        <v>242</v>
      </c>
      <c r="L174" s="1508" t="s">
        <v>243</v>
      </c>
      <c r="M174" s="1509"/>
      <c r="N174" s="1508" t="s">
        <v>244</v>
      </c>
      <c r="O174" s="1509"/>
      <c r="P174" s="1508" t="s">
        <v>245</v>
      </c>
      <c r="Q174" s="1523"/>
      <c r="R174" s="1508" t="s">
        <v>246</v>
      </c>
      <c r="S174" s="1523"/>
      <c r="T174" s="1508" t="s">
        <v>247</v>
      </c>
      <c r="U174" s="1509"/>
      <c r="V174" s="1508" t="s">
        <v>248</v>
      </c>
      <c r="W174" s="1524"/>
      <c r="X174" s="1508" t="s">
        <v>249</v>
      </c>
      <c r="Y174" s="1524"/>
      <c r="Z174" s="1508" t="s">
        <v>250</v>
      </c>
      <c r="AA174" s="1509"/>
      <c r="AB174" s="1508" t="s">
        <v>251</v>
      </c>
      <c r="AC174" s="1509"/>
      <c r="AD174" s="1517"/>
      <c r="AE174" s="1517"/>
      <c r="AF174" s="1517"/>
      <c r="AG174" s="1517"/>
      <c r="AH174" s="1522"/>
      <c r="AI174" s="1522"/>
      <c r="AJ174" s="1517"/>
      <c r="AK174" s="1517"/>
      <c r="AL174" s="1522"/>
      <c r="AM174" s="1519"/>
    </row>
    <row r="175" spans="1:39" ht="41.25" customHeight="1" thickBot="1">
      <c r="A175" s="985"/>
      <c r="B175" s="986"/>
      <c r="C175" s="985"/>
      <c r="D175" s="985"/>
      <c r="E175" s="985"/>
      <c r="F175" s="1406"/>
      <c r="G175" s="1407"/>
      <c r="H175" s="1408"/>
      <c r="I175" s="1408"/>
      <c r="J175" s="1408"/>
      <c r="K175" s="1408"/>
      <c r="L175" s="1409" t="s">
        <v>252</v>
      </c>
      <c r="M175" s="1409" t="s">
        <v>253</v>
      </c>
      <c r="N175" s="1409" t="s">
        <v>252</v>
      </c>
      <c r="O175" s="1409" t="s">
        <v>253</v>
      </c>
      <c r="P175" s="1409" t="s">
        <v>252</v>
      </c>
      <c r="Q175" s="1409" t="s">
        <v>253</v>
      </c>
      <c r="R175" s="1409" t="s">
        <v>252</v>
      </c>
      <c r="S175" s="1409" t="s">
        <v>253</v>
      </c>
      <c r="T175" s="1409" t="s">
        <v>252</v>
      </c>
      <c r="U175" s="1409" t="s">
        <v>253</v>
      </c>
      <c r="V175" s="1409" t="s">
        <v>252</v>
      </c>
      <c r="W175" s="1409" t="s">
        <v>253</v>
      </c>
      <c r="X175" s="1409" t="s">
        <v>252</v>
      </c>
      <c r="Y175" s="1409" t="s">
        <v>253</v>
      </c>
      <c r="Z175" s="1409" t="s">
        <v>252</v>
      </c>
      <c r="AA175" s="1409" t="s">
        <v>253</v>
      </c>
      <c r="AB175" s="1409" t="s">
        <v>252</v>
      </c>
      <c r="AC175" s="1409" t="s">
        <v>253</v>
      </c>
      <c r="AD175" s="1410"/>
      <c r="AE175" s="1410"/>
      <c r="AF175" s="1410"/>
      <c r="AG175" s="1410"/>
      <c r="AH175" s="1411"/>
      <c r="AI175" s="1411"/>
      <c r="AJ175" s="1412"/>
      <c r="AK175" s="1412"/>
      <c r="AL175" s="1412"/>
      <c r="AM175" s="1520"/>
    </row>
    <row r="176" spans="1:39" ht="12.75">
      <c r="A176" s="985"/>
      <c r="B176" s="987">
        <v>1</v>
      </c>
      <c r="C176" s="988" t="s">
        <v>254</v>
      </c>
      <c r="D176" s="600"/>
      <c r="E176" s="917"/>
      <c r="F176" s="1413"/>
      <c r="G176" s="1414"/>
      <c r="H176" s="1415"/>
      <c r="I176" s="1415"/>
      <c r="J176" s="1415"/>
      <c r="K176" s="1415"/>
      <c r="L176" s="1415"/>
      <c r="M176" s="1415"/>
      <c r="N176" s="1415"/>
      <c r="O176" s="1415"/>
      <c r="P176" s="1415"/>
      <c r="Q176" s="1415"/>
      <c r="R176" s="1415"/>
      <c r="S176" s="1415"/>
      <c r="T176" s="1415"/>
      <c r="U176" s="1416"/>
      <c r="V176" s="1416"/>
      <c r="W176" s="1416"/>
      <c r="X176" s="1416"/>
      <c r="Y176" s="1416"/>
      <c r="Z176" s="1416"/>
      <c r="AA176" s="1416"/>
      <c r="AB176" s="1416"/>
      <c r="AC176" s="1416"/>
      <c r="AD176" s="1416"/>
      <c r="AE176" s="1416"/>
      <c r="AF176" s="1416"/>
      <c r="AG176" s="1416"/>
      <c r="AH176" s="1417"/>
      <c r="AI176" s="1417"/>
      <c r="AJ176" s="1418"/>
      <c r="AK176" s="1418"/>
      <c r="AL176" s="1418"/>
      <c r="AM176" s="1419"/>
    </row>
    <row r="177" spans="1:39" ht="12.75">
      <c r="A177" s="985"/>
      <c r="B177" s="989"/>
      <c r="C177" s="601"/>
      <c r="D177" s="990" t="str">
        <f>Υπόδειγμα_1_1!D46</f>
        <v>Κόστη δικτύου επαυξητικά στο δίκτυο κορμού</v>
      </c>
      <c r="E177" s="991"/>
      <c r="F177" s="1216"/>
      <c r="G177" s="1218"/>
      <c r="H177" s="992"/>
      <c r="I177" s="992"/>
      <c r="J177" s="992"/>
      <c r="K177" s="992"/>
      <c r="L177" s="992"/>
      <c r="M177" s="992"/>
      <c r="N177" s="992"/>
      <c r="O177" s="992"/>
      <c r="P177" s="992"/>
      <c r="Q177" s="992"/>
      <c r="R177" s="992"/>
      <c r="S177" s="992"/>
      <c r="T177" s="992"/>
      <c r="U177" s="993"/>
      <c r="V177" s="993"/>
      <c r="W177" s="993"/>
      <c r="X177" s="993"/>
      <c r="Y177" s="993"/>
      <c r="Z177" s="993"/>
      <c r="AA177" s="993"/>
      <c r="AB177" s="993"/>
      <c r="AC177" s="993"/>
      <c r="AD177" s="993"/>
      <c r="AE177" s="993"/>
      <c r="AF177" s="993"/>
      <c r="AG177" s="993"/>
      <c r="AH177" s="994"/>
      <c r="AI177" s="994"/>
      <c r="AJ177" s="995"/>
      <c r="AK177" s="995"/>
      <c r="AL177" s="995"/>
      <c r="AM177" s="1219"/>
    </row>
    <row r="178" spans="1:39" ht="12.75">
      <c r="A178" s="633"/>
      <c r="B178" s="989">
        <f>B176+1</f>
        <v>2</v>
      </c>
      <c r="C178" s="602"/>
      <c r="D178" s="598" t="str">
        <f>Υπόδειγμα_1_1!D47</f>
        <v>Συγκεντρωτές </v>
      </c>
      <c r="E178" s="913"/>
      <c r="F178" s="1005"/>
      <c r="G178" s="1213"/>
      <c r="H178" s="996"/>
      <c r="I178" s="996"/>
      <c r="J178" s="996"/>
      <c r="K178" s="996"/>
      <c r="L178" s="996"/>
      <c r="M178" s="996"/>
      <c r="N178" s="996"/>
      <c r="O178" s="996"/>
      <c r="P178" s="996"/>
      <c r="Q178" s="996"/>
      <c r="R178" s="996"/>
      <c r="S178" s="996"/>
      <c r="T178" s="996"/>
      <c r="U178" s="997"/>
      <c r="V178" s="997"/>
      <c r="W178" s="997"/>
      <c r="X178" s="997"/>
      <c r="Y178" s="997"/>
      <c r="Z178" s="997"/>
      <c r="AA178" s="997"/>
      <c r="AB178" s="997"/>
      <c r="AC178" s="997"/>
      <c r="AD178" s="997"/>
      <c r="AE178" s="997"/>
      <c r="AF178" s="997"/>
      <c r="AG178" s="997"/>
      <c r="AH178" s="998"/>
      <c r="AI178" s="998"/>
      <c r="AJ178" s="605"/>
      <c r="AK178" s="605"/>
      <c r="AL178" s="605"/>
      <c r="AM178" s="1015"/>
    </row>
    <row r="179" spans="1:39" ht="25.5">
      <c r="A179" s="633"/>
      <c r="B179" s="989">
        <f aca="true" t="shared" si="13" ref="B179:B308">B178+1</f>
        <v>3</v>
      </c>
      <c r="C179" s="602"/>
      <c r="D179" s="598"/>
      <c r="E179" s="1364" t="s">
        <v>222</v>
      </c>
      <c r="F179" s="1212">
        <f>INDEX(Υπόδειγμα_1_1!$E$47:$H$83,MATCH(D178,Υπόδειγμα_1_1!$D$47:$D$83,0),1)</f>
        <v>0</v>
      </c>
      <c r="G179" s="1213">
        <f>F179</f>
        <v>0</v>
      </c>
      <c r="H179" s="769"/>
      <c r="I179" s="769"/>
      <c r="J179" s="769"/>
      <c r="K179" s="769"/>
      <c r="L179" s="769"/>
      <c r="M179" s="769"/>
      <c r="N179" s="769"/>
      <c r="O179" s="769"/>
      <c r="P179" s="769"/>
      <c r="Q179" s="769"/>
      <c r="R179" s="769"/>
      <c r="S179" s="769"/>
      <c r="T179" s="769"/>
      <c r="U179" s="868"/>
      <c r="V179" s="868"/>
      <c r="W179" s="868"/>
      <c r="X179" s="868"/>
      <c r="Y179" s="868"/>
      <c r="Z179" s="868"/>
      <c r="AA179" s="868"/>
      <c r="AB179" s="868"/>
      <c r="AC179" s="868"/>
      <c r="AD179" s="868"/>
      <c r="AE179" s="868"/>
      <c r="AF179" s="868"/>
      <c r="AG179" s="868"/>
      <c r="AH179" s="769"/>
      <c r="AI179" s="769"/>
      <c r="AJ179" s="868"/>
      <c r="AK179" s="868"/>
      <c r="AL179" s="868"/>
      <c r="AM179" s="1023"/>
    </row>
    <row r="180" spans="1:39" ht="12.75">
      <c r="A180" s="633"/>
      <c r="B180" s="989">
        <f t="shared" si="13"/>
        <v>4</v>
      </c>
      <c r="C180" s="602"/>
      <c r="D180" s="598"/>
      <c r="E180" s="1366" t="s">
        <v>100</v>
      </c>
      <c r="F180" s="1212">
        <f>INDEX(Υπόδειγμα_1_1!$E$47:$H$83,MATCH(D178,Υπόδειγμα_1_1!$D$47:$D$83,0),2)</f>
        <v>0</v>
      </c>
      <c r="G180" s="1213">
        <f>F180</f>
        <v>0</v>
      </c>
      <c r="H180" s="769"/>
      <c r="I180" s="769"/>
      <c r="J180" s="769"/>
      <c r="K180" s="769"/>
      <c r="L180" s="769"/>
      <c r="M180" s="769"/>
      <c r="N180" s="769"/>
      <c r="O180" s="769"/>
      <c r="P180" s="769"/>
      <c r="Q180" s="769"/>
      <c r="R180" s="769"/>
      <c r="S180" s="769"/>
      <c r="T180" s="769"/>
      <c r="U180" s="868"/>
      <c r="V180" s="868"/>
      <c r="W180" s="868"/>
      <c r="X180" s="868"/>
      <c r="Y180" s="868"/>
      <c r="Z180" s="868"/>
      <c r="AA180" s="868"/>
      <c r="AB180" s="868"/>
      <c r="AC180" s="868"/>
      <c r="AD180" s="868"/>
      <c r="AE180" s="868"/>
      <c r="AF180" s="868"/>
      <c r="AG180" s="868"/>
      <c r="AH180" s="769"/>
      <c r="AI180" s="769"/>
      <c r="AJ180" s="868"/>
      <c r="AK180" s="868"/>
      <c r="AL180" s="868"/>
      <c r="AM180" s="1023"/>
    </row>
    <row r="181" spans="1:39" ht="12.75">
      <c r="A181" s="633"/>
      <c r="B181" s="989">
        <f t="shared" si="13"/>
        <v>5</v>
      </c>
      <c r="C181" s="602"/>
      <c r="D181" s="598"/>
      <c r="E181" s="1366" t="s">
        <v>132</v>
      </c>
      <c r="F181" s="1212">
        <f>INDEX(Υπόδειγμα_1_1!$E$47:$H$83,MATCH(D178,Υπόδειγμα_1_1!$D$47:$D$83,0),3)</f>
        <v>0</v>
      </c>
      <c r="G181" s="1213">
        <f>F181</f>
        <v>0</v>
      </c>
      <c r="H181" s="769"/>
      <c r="I181" s="769"/>
      <c r="J181" s="769"/>
      <c r="K181" s="769"/>
      <c r="L181" s="769"/>
      <c r="M181" s="769"/>
      <c r="N181" s="769"/>
      <c r="O181" s="769"/>
      <c r="P181" s="769"/>
      <c r="Q181" s="769"/>
      <c r="R181" s="769"/>
      <c r="S181" s="769"/>
      <c r="T181" s="769"/>
      <c r="U181" s="868"/>
      <c r="V181" s="868"/>
      <c r="W181" s="868"/>
      <c r="X181" s="868"/>
      <c r="Y181" s="868"/>
      <c r="Z181" s="868"/>
      <c r="AA181" s="868"/>
      <c r="AB181" s="868"/>
      <c r="AC181" s="868"/>
      <c r="AD181" s="868"/>
      <c r="AE181" s="868"/>
      <c r="AF181" s="868"/>
      <c r="AG181" s="868"/>
      <c r="AH181" s="769"/>
      <c r="AI181" s="769"/>
      <c r="AJ181" s="868"/>
      <c r="AK181" s="868"/>
      <c r="AL181" s="868"/>
      <c r="AM181" s="1023"/>
    </row>
    <row r="182" spans="1:39" ht="12.75">
      <c r="A182" s="633"/>
      <c r="B182" s="989">
        <f t="shared" si="13"/>
        <v>6</v>
      </c>
      <c r="C182" s="602"/>
      <c r="D182" s="598"/>
      <c r="E182" s="1366" t="s">
        <v>78</v>
      </c>
      <c r="F182" s="1212">
        <f>INDEX(Υπόδειγμα_1_1!$E$47:$H$83,MATCH(D178,Υπόδειγμα_1_1!$D$47:$D$83,0),4)</f>
        <v>0</v>
      </c>
      <c r="G182" s="1213">
        <f>F182</f>
        <v>0</v>
      </c>
      <c r="H182" s="769"/>
      <c r="I182" s="769"/>
      <c r="J182" s="769"/>
      <c r="K182" s="769"/>
      <c r="L182" s="769"/>
      <c r="M182" s="769"/>
      <c r="N182" s="769"/>
      <c r="O182" s="769"/>
      <c r="P182" s="769"/>
      <c r="Q182" s="769"/>
      <c r="R182" s="769"/>
      <c r="S182" s="769"/>
      <c r="T182" s="769"/>
      <c r="U182" s="868"/>
      <c r="V182" s="868"/>
      <c r="W182" s="868"/>
      <c r="X182" s="868"/>
      <c r="Y182" s="868"/>
      <c r="Z182" s="868"/>
      <c r="AA182" s="868"/>
      <c r="AB182" s="868"/>
      <c r="AC182" s="868"/>
      <c r="AD182" s="868"/>
      <c r="AE182" s="868"/>
      <c r="AF182" s="868"/>
      <c r="AG182" s="868"/>
      <c r="AH182" s="769"/>
      <c r="AI182" s="769"/>
      <c r="AJ182" s="868"/>
      <c r="AK182" s="868"/>
      <c r="AL182" s="868"/>
      <c r="AM182" s="1023"/>
    </row>
    <row r="183" spans="1:39" ht="12.75">
      <c r="A183" s="633"/>
      <c r="B183" s="989">
        <f t="shared" si="13"/>
        <v>7</v>
      </c>
      <c r="C183" s="602"/>
      <c r="D183" s="598" t="str">
        <f>Υπόδειγμα_1_1!D48</f>
        <v>Αναλογικοί κόμβοι</v>
      </c>
      <c r="E183" s="913"/>
      <c r="F183" s="1212"/>
      <c r="G183" s="1213"/>
      <c r="H183" s="996"/>
      <c r="I183" s="996"/>
      <c r="J183" s="996"/>
      <c r="K183" s="996"/>
      <c r="L183" s="996"/>
      <c r="M183" s="996"/>
      <c r="N183" s="996"/>
      <c r="O183" s="996"/>
      <c r="P183" s="996"/>
      <c r="Q183" s="996"/>
      <c r="R183" s="996"/>
      <c r="S183" s="996"/>
      <c r="T183" s="996"/>
      <c r="U183" s="997"/>
      <c r="V183" s="997"/>
      <c r="W183" s="997"/>
      <c r="X183" s="997"/>
      <c r="Y183" s="997"/>
      <c r="Z183" s="997"/>
      <c r="AA183" s="997"/>
      <c r="AB183" s="997"/>
      <c r="AC183" s="997"/>
      <c r="AD183" s="997"/>
      <c r="AE183" s="997"/>
      <c r="AF183" s="997"/>
      <c r="AG183" s="997"/>
      <c r="AH183" s="996"/>
      <c r="AI183" s="996"/>
      <c r="AJ183" s="997"/>
      <c r="AK183" s="997"/>
      <c r="AL183" s="997"/>
      <c r="AM183" s="1015"/>
    </row>
    <row r="184" spans="1:39" ht="25.5">
      <c r="A184" s="633"/>
      <c r="B184" s="989">
        <f t="shared" si="13"/>
        <v>8</v>
      </c>
      <c r="C184" s="602"/>
      <c r="D184" s="598"/>
      <c r="E184" s="1364" t="s">
        <v>222</v>
      </c>
      <c r="F184" s="1212">
        <f>INDEX(Υπόδειγμα_1_1!$E$47:$H$83,MATCH($D$183,Υπόδειγμα_1_1!$D$47:$D$83,0),1)</f>
        <v>0</v>
      </c>
      <c r="G184" s="768"/>
      <c r="H184" s="996">
        <f>F184</f>
        <v>0</v>
      </c>
      <c r="I184" s="769"/>
      <c r="J184" s="769"/>
      <c r="K184" s="769"/>
      <c r="L184" s="769"/>
      <c r="M184" s="769"/>
      <c r="N184" s="769"/>
      <c r="O184" s="769"/>
      <c r="P184" s="769"/>
      <c r="Q184" s="769"/>
      <c r="R184" s="769"/>
      <c r="S184" s="769"/>
      <c r="T184" s="769"/>
      <c r="U184" s="868"/>
      <c r="V184" s="868"/>
      <c r="W184" s="868"/>
      <c r="X184" s="868"/>
      <c r="Y184" s="868"/>
      <c r="Z184" s="868"/>
      <c r="AA184" s="868"/>
      <c r="AB184" s="868"/>
      <c r="AC184" s="868"/>
      <c r="AD184" s="868"/>
      <c r="AE184" s="868"/>
      <c r="AF184" s="868"/>
      <c r="AG184" s="868"/>
      <c r="AH184" s="769"/>
      <c r="AI184" s="769"/>
      <c r="AJ184" s="868"/>
      <c r="AK184" s="868"/>
      <c r="AL184" s="868"/>
      <c r="AM184" s="1023"/>
    </row>
    <row r="185" spans="1:39" ht="12.75">
      <c r="A185" s="633"/>
      <c r="B185" s="989">
        <f t="shared" si="13"/>
        <v>9</v>
      </c>
      <c r="C185" s="602"/>
      <c r="D185" s="598"/>
      <c r="E185" s="1366" t="s">
        <v>100</v>
      </c>
      <c r="F185" s="1212">
        <f>INDEX(Υπόδειγμα_1_1!$E$47:$H$83,MATCH($D$183,Υπόδειγμα_1_1!$D$47:$D$83,0),2)</f>
        <v>0</v>
      </c>
      <c r="G185" s="768"/>
      <c r="H185" s="996">
        <f>F185</f>
        <v>0</v>
      </c>
      <c r="I185" s="769"/>
      <c r="J185" s="769"/>
      <c r="K185" s="769"/>
      <c r="L185" s="769"/>
      <c r="M185" s="769"/>
      <c r="N185" s="769"/>
      <c r="O185" s="769"/>
      <c r="P185" s="769"/>
      <c r="Q185" s="769"/>
      <c r="R185" s="769"/>
      <c r="S185" s="769"/>
      <c r="T185" s="769"/>
      <c r="U185" s="868"/>
      <c r="V185" s="868"/>
      <c r="W185" s="868"/>
      <c r="X185" s="868"/>
      <c r="Y185" s="868"/>
      <c r="Z185" s="868"/>
      <c r="AA185" s="868"/>
      <c r="AB185" s="868"/>
      <c r="AC185" s="868"/>
      <c r="AD185" s="868"/>
      <c r="AE185" s="868"/>
      <c r="AF185" s="868"/>
      <c r="AG185" s="868"/>
      <c r="AH185" s="769"/>
      <c r="AI185" s="769"/>
      <c r="AJ185" s="868"/>
      <c r="AK185" s="868"/>
      <c r="AL185" s="868"/>
      <c r="AM185" s="1023"/>
    </row>
    <row r="186" spans="1:39" ht="12.75">
      <c r="A186" s="633"/>
      <c r="B186" s="989">
        <f t="shared" si="13"/>
        <v>10</v>
      </c>
      <c r="C186" s="602"/>
      <c r="D186" s="598"/>
      <c r="E186" s="1366" t="s">
        <v>132</v>
      </c>
      <c r="F186" s="1212">
        <f>INDEX(Υπόδειγμα_1_1!$E$47:$H$83,MATCH($D$183,Υπόδειγμα_1_1!$D$47:$D$83,0),3)</f>
        <v>0</v>
      </c>
      <c r="G186" s="768"/>
      <c r="H186" s="996">
        <f>F186</f>
        <v>0</v>
      </c>
      <c r="I186" s="769"/>
      <c r="J186" s="769"/>
      <c r="K186" s="769"/>
      <c r="L186" s="769"/>
      <c r="M186" s="769"/>
      <c r="N186" s="769"/>
      <c r="O186" s="769"/>
      <c r="P186" s="769"/>
      <c r="Q186" s="769"/>
      <c r="R186" s="769"/>
      <c r="S186" s="769"/>
      <c r="T186" s="769"/>
      <c r="U186" s="868"/>
      <c r="V186" s="868"/>
      <c r="W186" s="868"/>
      <c r="X186" s="868"/>
      <c r="Y186" s="868"/>
      <c r="Z186" s="868"/>
      <c r="AA186" s="868"/>
      <c r="AB186" s="868"/>
      <c r="AC186" s="868"/>
      <c r="AD186" s="868"/>
      <c r="AE186" s="868"/>
      <c r="AF186" s="868"/>
      <c r="AG186" s="868"/>
      <c r="AH186" s="769"/>
      <c r="AI186" s="769"/>
      <c r="AJ186" s="868"/>
      <c r="AK186" s="868"/>
      <c r="AL186" s="868"/>
      <c r="AM186" s="1023"/>
    </row>
    <row r="187" spans="1:39" ht="12.75">
      <c r="A187" s="633"/>
      <c r="B187" s="989">
        <f>B186+1</f>
        <v>11</v>
      </c>
      <c r="C187" s="602"/>
      <c r="D187" s="598"/>
      <c r="E187" s="1366" t="s">
        <v>78</v>
      </c>
      <c r="F187" s="1212">
        <f>INDEX(Υπόδειγμα_1_1!$E$47:$H$83,MATCH($D$183,Υπόδειγμα_1_1!$D$47:$D$83,0),4)</f>
        <v>0</v>
      </c>
      <c r="G187" s="768"/>
      <c r="H187" s="996">
        <f>F187</f>
        <v>0</v>
      </c>
      <c r="I187" s="769"/>
      <c r="J187" s="769"/>
      <c r="K187" s="769"/>
      <c r="L187" s="769"/>
      <c r="M187" s="769"/>
      <c r="N187" s="769"/>
      <c r="O187" s="769"/>
      <c r="P187" s="769"/>
      <c r="Q187" s="769"/>
      <c r="R187" s="769"/>
      <c r="S187" s="769"/>
      <c r="T187" s="769"/>
      <c r="U187" s="868"/>
      <c r="V187" s="868"/>
      <c r="W187" s="868"/>
      <c r="X187" s="868"/>
      <c r="Y187" s="868"/>
      <c r="Z187" s="868"/>
      <c r="AA187" s="868"/>
      <c r="AB187" s="868"/>
      <c r="AC187" s="868"/>
      <c r="AD187" s="868"/>
      <c r="AE187" s="868"/>
      <c r="AF187" s="868"/>
      <c r="AG187" s="868"/>
      <c r="AH187" s="769"/>
      <c r="AI187" s="769"/>
      <c r="AJ187" s="868"/>
      <c r="AK187" s="868"/>
      <c r="AL187" s="868"/>
      <c r="AM187" s="1023"/>
    </row>
    <row r="188" spans="1:39" ht="12.75">
      <c r="A188" s="633"/>
      <c r="B188" s="989">
        <f>B187+1</f>
        <v>12</v>
      </c>
      <c r="C188" s="602"/>
      <c r="D188" s="598" t="str">
        <f>Υπόδειγμα_1_1!D49</f>
        <v>Ψηφιακοί τοπικοί κόμβοι</v>
      </c>
      <c r="E188" s="913"/>
      <c r="F188" s="1005"/>
      <c r="G188" s="1213"/>
      <c r="H188" s="996"/>
      <c r="I188" s="996"/>
      <c r="J188" s="996"/>
      <c r="K188" s="996"/>
      <c r="L188" s="996"/>
      <c r="M188" s="996"/>
      <c r="N188" s="996"/>
      <c r="O188" s="996"/>
      <c r="P188" s="996"/>
      <c r="Q188" s="996"/>
      <c r="R188" s="996"/>
      <c r="S188" s="996"/>
      <c r="T188" s="996"/>
      <c r="U188" s="997"/>
      <c r="V188" s="997"/>
      <c r="W188" s="997"/>
      <c r="X188" s="997"/>
      <c r="Y188" s="997"/>
      <c r="Z188" s="997"/>
      <c r="AA188" s="997"/>
      <c r="AB188" s="997"/>
      <c r="AC188" s="997"/>
      <c r="AD188" s="997"/>
      <c r="AE188" s="997"/>
      <c r="AF188" s="997"/>
      <c r="AG188" s="997"/>
      <c r="AH188" s="996"/>
      <c r="AI188" s="996"/>
      <c r="AJ188" s="997"/>
      <c r="AK188" s="997"/>
      <c r="AL188" s="997"/>
      <c r="AM188" s="1015"/>
    </row>
    <row r="189" spans="1:39" ht="25.5">
      <c r="A189" s="633"/>
      <c r="B189" s="989">
        <f>B188+1</f>
        <v>13</v>
      </c>
      <c r="C189" s="602"/>
      <c r="D189" s="598"/>
      <c r="E189" s="1364" t="s">
        <v>222</v>
      </c>
      <c r="F189" s="1212">
        <f>INDEX(Υπόδειγμα_1_1!$E$47:$H$83,MATCH($D$188,Υπόδειγμα_1_1!$D$47:$D$83,0),1)</f>
        <v>0</v>
      </c>
      <c r="G189" s="768"/>
      <c r="H189" s="996">
        <f>F189</f>
        <v>0</v>
      </c>
      <c r="I189" s="769"/>
      <c r="J189" s="769"/>
      <c r="K189" s="769"/>
      <c r="L189" s="769"/>
      <c r="M189" s="769"/>
      <c r="N189" s="769"/>
      <c r="O189" s="769"/>
      <c r="P189" s="769"/>
      <c r="Q189" s="769"/>
      <c r="R189" s="769"/>
      <c r="S189" s="769"/>
      <c r="T189" s="769"/>
      <c r="U189" s="868"/>
      <c r="V189" s="868"/>
      <c r="W189" s="868"/>
      <c r="X189" s="868"/>
      <c r="Y189" s="868"/>
      <c r="Z189" s="868"/>
      <c r="AA189" s="868"/>
      <c r="AB189" s="868"/>
      <c r="AC189" s="868"/>
      <c r="AD189" s="868"/>
      <c r="AE189" s="868"/>
      <c r="AF189" s="868"/>
      <c r="AG189" s="868"/>
      <c r="AH189" s="769"/>
      <c r="AI189" s="769"/>
      <c r="AJ189" s="868"/>
      <c r="AK189" s="868"/>
      <c r="AL189" s="868"/>
      <c r="AM189" s="1023"/>
    </row>
    <row r="190" spans="1:39" ht="12.75">
      <c r="A190" s="633"/>
      <c r="B190" s="989">
        <f>B189+1</f>
        <v>14</v>
      </c>
      <c r="C190" s="602"/>
      <c r="D190" s="598"/>
      <c r="E190" s="1366" t="s">
        <v>100</v>
      </c>
      <c r="F190" s="1212">
        <f>INDEX(Υπόδειγμα_1_1!$E$47:$H$83,MATCH($D$188,Υπόδειγμα_1_1!$D$47:$D$83,0),2)</f>
        <v>0</v>
      </c>
      <c r="G190" s="768"/>
      <c r="H190" s="996">
        <f>F190</f>
        <v>0</v>
      </c>
      <c r="I190" s="769"/>
      <c r="J190" s="769"/>
      <c r="K190" s="769"/>
      <c r="L190" s="769"/>
      <c r="M190" s="769"/>
      <c r="N190" s="769"/>
      <c r="O190" s="769"/>
      <c r="P190" s="769"/>
      <c r="Q190" s="769"/>
      <c r="R190" s="769"/>
      <c r="S190" s="769"/>
      <c r="T190" s="769"/>
      <c r="U190" s="868"/>
      <c r="V190" s="868"/>
      <c r="W190" s="868"/>
      <c r="X190" s="868"/>
      <c r="Y190" s="868"/>
      <c r="Z190" s="868"/>
      <c r="AA190" s="868"/>
      <c r="AB190" s="868"/>
      <c r="AC190" s="868"/>
      <c r="AD190" s="868"/>
      <c r="AE190" s="868"/>
      <c r="AF190" s="868"/>
      <c r="AG190" s="868"/>
      <c r="AH190" s="769"/>
      <c r="AI190" s="769"/>
      <c r="AJ190" s="868"/>
      <c r="AK190" s="868"/>
      <c r="AL190" s="868"/>
      <c r="AM190" s="1023"/>
    </row>
    <row r="191" spans="1:39" ht="12.75">
      <c r="A191" s="633"/>
      <c r="B191" s="989">
        <f>B190+1</f>
        <v>15</v>
      </c>
      <c r="C191" s="602"/>
      <c r="D191" s="598"/>
      <c r="E191" s="1366" t="s">
        <v>132</v>
      </c>
      <c r="F191" s="1212">
        <f>INDEX(Υπόδειγμα_1_1!$E$47:$H$83,MATCH($D$188,Υπόδειγμα_1_1!$D$47:$D$83,0),3)</f>
        <v>0</v>
      </c>
      <c r="G191" s="768"/>
      <c r="H191" s="996">
        <f>F191</f>
        <v>0</v>
      </c>
      <c r="I191" s="769"/>
      <c r="J191" s="769"/>
      <c r="K191" s="769"/>
      <c r="L191" s="769"/>
      <c r="M191" s="769"/>
      <c r="N191" s="769"/>
      <c r="O191" s="769"/>
      <c r="P191" s="769"/>
      <c r="Q191" s="769"/>
      <c r="R191" s="769"/>
      <c r="S191" s="769"/>
      <c r="T191" s="769"/>
      <c r="U191" s="868"/>
      <c r="V191" s="868"/>
      <c r="W191" s="868"/>
      <c r="X191" s="868"/>
      <c r="Y191" s="868"/>
      <c r="Z191" s="868"/>
      <c r="AA191" s="868"/>
      <c r="AB191" s="868"/>
      <c r="AC191" s="868"/>
      <c r="AD191" s="868"/>
      <c r="AE191" s="868"/>
      <c r="AF191" s="868"/>
      <c r="AG191" s="868"/>
      <c r="AH191" s="769"/>
      <c r="AI191" s="769"/>
      <c r="AJ191" s="868"/>
      <c r="AK191" s="868"/>
      <c r="AL191" s="868"/>
      <c r="AM191" s="1023"/>
    </row>
    <row r="192" spans="1:39" ht="12.75">
      <c r="A192" s="633"/>
      <c r="B192" s="989">
        <f t="shared" si="13"/>
        <v>16</v>
      </c>
      <c r="C192" s="602"/>
      <c r="D192" s="598"/>
      <c r="E192" s="1366" t="s">
        <v>78</v>
      </c>
      <c r="F192" s="1212">
        <f>INDEX(Υπόδειγμα_1_1!$E$47:$H$83,MATCH($D$188,Υπόδειγμα_1_1!$D$47:$D$83,0),4)</f>
        <v>0</v>
      </c>
      <c r="G192" s="768"/>
      <c r="H192" s="996">
        <f>F192</f>
        <v>0</v>
      </c>
      <c r="I192" s="769"/>
      <c r="J192" s="769"/>
      <c r="K192" s="769"/>
      <c r="L192" s="769"/>
      <c r="M192" s="769"/>
      <c r="N192" s="769"/>
      <c r="O192" s="769"/>
      <c r="P192" s="769"/>
      <c r="Q192" s="769"/>
      <c r="R192" s="769"/>
      <c r="S192" s="769"/>
      <c r="T192" s="769"/>
      <c r="U192" s="868"/>
      <c r="V192" s="868"/>
      <c r="W192" s="868"/>
      <c r="X192" s="868"/>
      <c r="Y192" s="868"/>
      <c r="Z192" s="868"/>
      <c r="AA192" s="868"/>
      <c r="AB192" s="868"/>
      <c r="AC192" s="868"/>
      <c r="AD192" s="868"/>
      <c r="AE192" s="868"/>
      <c r="AF192" s="868"/>
      <c r="AG192" s="868"/>
      <c r="AH192" s="769"/>
      <c r="AI192" s="769"/>
      <c r="AJ192" s="868"/>
      <c r="AK192" s="868"/>
      <c r="AL192" s="868"/>
      <c r="AM192" s="1023"/>
    </row>
    <row r="193" spans="1:39" ht="12.75">
      <c r="A193" s="633"/>
      <c r="B193" s="989">
        <f>B192+1</f>
        <v>17</v>
      </c>
      <c r="C193" s="602"/>
      <c r="D193" s="598" t="str">
        <f>Υπόδειγμα_1_1!D50</f>
        <v>Ψηφιακοί tandem κόμβοι</v>
      </c>
      <c r="E193" s="913"/>
      <c r="F193" s="1005"/>
      <c r="G193" s="1213"/>
      <c r="H193" s="996"/>
      <c r="I193" s="996"/>
      <c r="J193" s="996"/>
      <c r="K193" s="996"/>
      <c r="L193" s="996"/>
      <c r="M193" s="996"/>
      <c r="N193" s="996"/>
      <c r="O193" s="996"/>
      <c r="P193" s="996"/>
      <c r="Q193" s="996"/>
      <c r="R193" s="996"/>
      <c r="S193" s="996"/>
      <c r="T193" s="996"/>
      <c r="U193" s="997"/>
      <c r="V193" s="997"/>
      <c r="W193" s="997"/>
      <c r="X193" s="997"/>
      <c r="Y193" s="997"/>
      <c r="Z193" s="997"/>
      <c r="AA193" s="997"/>
      <c r="AB193" s="997"/>
      <c r="AC193" s="997"/>
      <c r="AD193" s="997"/>
      <c r="AE193" s="997"/>
      <c r="AF193" s="997"/>
      <c r="AG193" s="997"/>
      <c r="AH193" s="996"/>
      <c r="AI193" s="996"/>
      <c r="AJ193" s="997"/>
      <c r="AK193" s="997"/>
      <c r="AL193" s="997"/>
      <c r="AM193" s="1015"/>
    </row>
    <row r="194" spans="1:39" ht="25.5">
      <c r="A194" s="633"/>
      <c r="B194" s="989">
        <f t="shared" si="13"/>
        <v>18</v>
      </c>
      <c r="C194" s="602"/>
      <c r="D194" s="598"/>
      <c r="E194" s="1364" t="s">
        <v>222</v>
      </c>
      <c r="F194" s="1212">
        <f>INDEX(Υπόδειγμα_1_1!$E$47:$H$83,MATCH($D$193,Υπόδειγμα_1_1!$D$47:$D$83,0),1)</f>
        <v>0</v>
      </c>
      <c r="G194" s="768"/>
      <c r="H194" s="769"/>
      <c r="I194" s="1420">
        <f>F194</f>
        <v>0</v>
      </c>
      <c r="J194" s="769"/>
      <c r="K194" s="769"/>
      <c r="L194" s="769"/>
      <c r="M194" s="769"/>
      <c r="N194" s="769"/>
      <c r="O194" s="769"/>
      <c r="P194" s="769"/>
      <c r="Q194" s="769"/>
      <c r="R194" s="769"/>
      <c r="S194" s="769"/>
      <c r="T194" s="769"/>
      <c r="U194" s="868"/>
      <c r="V194" s="868"/>
      <c r="W194" s="868"/>
      <c r="X194" s="868"/>
      <c r="Y194" s="868"/>
      <c r="Z194" s="868"/>
      <c r="AA194" s="868"/>
      <c r="AB194" s="868"/>
      <c r="AC194" s="868"/>
      <c r="AD194" s="868"/>
      <c r="AE194" s="868"/>
      <c r="AF194" s="868"/>
      <c r="AG194" s="868"/>
      <c r="AH194" s="769"/>
      <c r="AI194" s="769"/>
      <c r="AJ194" s="868"/>
      <c r="AK194" s="868"/>
      <c r="AL194" s="868"/>
      <c r="AM194" s="1023"/>
    </row>
    <row r="195" spans="1:39" ht="12.75">
      <c r="A195" s="633"/>
      <c r="B195" s="989">
        <f t="shared" si="13"/>
        <v>19</v>
      </c>
      <c r="C195" s="602"/>
      <c r="D195" s="598"/>
      <c r="E195" s="1366" t="s">
        <v>100</v>
      </c>
      <c r="F195" s="1212">
        <f>INDEX(Υπόδειγμα_1_1!$E$47:$H$83,MATCH($D$193,Υπόδειγμα_1_1!$D$47:$D$83,0),2)</f>
        <v>0</v>
      </c>
      <c r="G195" s="768"/>
      <c r="H195" s="769"/>
      <c r="I195" s="1420">
        <f>F195</f>
        <v>0</v>
      </c>
      <c r="J195" s="769"/>
      <c r="K195" s="769"/>
      <c r="L195" s="769"/>
      <c r="M195" s="769"/>
      <c r="N195" s="769"/>
      <c r="O195" s="769"/>
      <c r="P195" s="769"/>
      <c r="Q195" s="769"/>
      <c r="R195" s="769"/>
      <c r="S195" s="769"/>
      <c r="T195" s="769"/>
      <c r="U195" s="868"/>
      <c r="V195" s="868"/>
      <c r="W195" s="868"/>
      <c r="X195" s="868"/>
      <c r="Y195" s="868"/>
      <c r="Z195" s="868"/>
      <c r="AA195" s="868"/>
      <c r="AB195" s="868"/>
      <c r="AC195" s="868"/>
      <c r="AD195" s="868"/>
      <c r="AE195" s="868"/>
      <c r="AF195" s="868"/>
      <c r="AG195" s="868"/>
      <c r="AH195" s="769"/>
      <c r="AI195" s="769"/>
      <c r="AJ195" s="868"/>
      <c r="AK195" s="868"/>
      <c r="AL195" s="868"/>
      <c r="AM195" s="1023"/>
    </row>
    <row r="196" spans="1:39" ht="12.75">
      <c r="A196" s="633"/>
      <c r="B196" s="989">
        <f t="shared" si="13"/>
        <v>20</v>
      </c>
      <c r="C196" s="602"/>
      <c r="D196" s="598"/>
      <c r="E196" s="1366" t="s">
        <v>132</v>
      </c>
      <c r="F196" s="1212">
        <f>INDEX(Υπόδειγμα_1_1!$E$47:$H$83,MATCH($D$193,Υπόδειγμα_1_1!$D$47:$D$83,0),3)</f>
        <v>0</v>
      </c>
      <c r="G196" s="768"/>
      <c r="H196" s="769"/>
      <c r="I196" s="1420">
        <f>F196</f>
        <v>0</v>
      </c>
      <c r="J196" s="769"/>
      <c r="K196" s="769"/>
      <c r="L196" s="769"/>
      <c r="M196" s="769"/>
      <c r="N196" s="769"/>
      <c r="O196" s="769"/>
      <c r="P196" s="769"/>
      <c r="Q196" s="769"/>
      <c r="R196" s="769"/>
      <c r="S196" s="769"/>
      <c r="T196" s="769"/>
      <c r="U196" s="868"/>
      <c r="V196" s="868"/>
      <c r="W196" s="868"/>
      <c r="X196" s="868"/>
      <c r="Y196" s="868"/>
      <c r="Z196" s="868"/>
      <c r="AA196" s="868"/>
      <c r="AB196" s="868"/>
      <c r="AC196" s="868"/>
      <c r="AD196" s="868"/>
      <c r="AE196" s="868"/>
      <c r="AF196" s="868"/>
      <c r="AG196" s="868"/>
      <c r="AH196" s="769"/>
      <c r="AI196" s="769"/>
      <c r="AJ196" s="868"/>
      <c r="AK196" s="868"/>
      <c r="AL196" s="868"/>
      <c r="AM196" s="1023"/>
    </row>
    <row r="197" spans="1:39" ht="12.75">
      <c r="A197" s="633"/>
      <c r="B197" s="989">
        <f t="shared" si="13"/>
        <v>21</v>
      </c>
      <c r="C197" s="602"/>
      <c r="D197" s="598"/>
      <c r="E197" s="1366" t="s">
        <v>78</v>
      </c>
      <c r="F197" s="1212">
        <f>INDEX(Υπόδειγμα_1_1!$E$47:$H$83,MATCH($D$193,Υπόδειγμα_1_1!$D$47:$D$83,0),4)</f>
        <v>0</v>
      </c>
      <c r="G197" s="768"/>
      <c r="H197" s="769"/>
      <c r="I197" s="1420">
        <f>F197</f>
        <v>0</v>
      </c>
      <c r="J197" s="769"/>
      <c r="K197" s="769"/>
      <c r="L197" s="769"/>
      <c r="M197" s="769"/>
      <c r="N197" s="769"/>
      <c r="O197" s="769"/>
      <c r="P197" s="769"/>
      <c r="Q197" s="769"/>
      <c r="R197" s="769"/>
      <c r="S197" s="769"/>
      <c r="T197" s="769"/>
      <c r="U197" s="868"/>
      <c r="V197" s="868"/>
      <c r="W197" s="868"/>
      <c r="X197" s="868"/>
      <c r="Y197" s="868"/>
      <c r="Z197" s="868"/>
      <c r="AA197" s="868"/>
      <c r="AB197" s="868"/>
      <c r="AC197" s="868"/>
      <c r="AD197" s="868"/>
      <c r="AE197" s="868"/>
      <c r="AF197" s="868"/>
      <c r="AG197" s="868"/>
      <c r="AH197" s="769"/>
      <c r="AI197" s="769"/>
      <c r="AJ197" s="868"/>
      <c r="AK197" s="868"/>
      <c r="AL197" s="868"/>
      <c r="AM197" s="1023"/>
    </row>
    <row r="198" spans="1:39" ht="12.75">
      <c r="A198" s="633"/>
      <c r="B198" s="989">
        <f aca="true" t="shared" si="14" ref="B198:B204">B197+1</f>
        <v>22</v>
      </c>
      <c r="C198" s="602"/>
      <c r="D198" s="1421" t="str">
        <f>Υπόδειγμα_1_1!D51</f>
        <v>Ψηφιακοί trunk κόμβοι</v>
      </c>
      <c r="E198" s="1184"/>
      <c r="F198" s="1204"/>
      <c r="G198" s="1210"/>
      <c r="H198" s="1182"/>
      <c r="I198" s="1182"/>
      <c r="J198" s="1182"/>
      <c r="K198" s="1182"/>
      <c r="L198" s="1182"/>
      <c r="M198" s="1182"/>
      <c r="N198" s="1182"/>
      <c r="O198" s="1182"/>
      <c r="P198" s="1182"/>
      <c r="Q198" s="1182"/>
      <c r="R198" s="1182"/>
      <c r="S198" s="1182"/>
      <c r="T198" s="1182"/>
      <c r="U198" s="1189"/>
      <c r="V198" s="1189"/>
      <c r="W198" s="1189"/>
      <c r="X198" s="1189"/>
      <c r="Y198" s="1189"/>
      <c r="Z198" s="1189"/>
      <c r="AA198" s="1189"/>
      <c r="AB198" s="1189"/>
      <c r="AC198" s="1189"/>
      <c r="AD198" s="1189"/>
      <c r="AE198" s="1189"/>
      <c r="AF198" s="1189"/>
      <c r="AG198" s="1189"/>
      <c r="AH198" s="1182"/>
      <c r="AI198" s="1182"/>
      <c r="AJ198" s="1189"/>
      <c r="AK198" s="1189"/>
      <c r="AL198" s="1189"/>
      <c r="AM198" s="1183"/>
    </row>
    <row r="199" spans="1:39" ht="25.5">
      <c r="A199" s="633"/>
      <c r="B199" s="989">
        <f t="shared" si="14"/>
        <v>23</v>
      </c>
      <c r="C199" s="602"/>
      <c r="D199" s="1188"/>
      <c r="E199" s="1364" t="s">
        <v>222</v>
      </c>
      <c r="F199" s="1212">
        <f>INDEX(Υπόδειγμα_1_1!$E$47:$H$83,MATCH($D$198,Υπόδειγμα_1_1!$D$47:$D$83,0),1)</f>
        <v>0</v>
      </c>
      <c r="G199" s="1220"/>
      <c r="H199" s="1185"/>
      <c r="I199" s="1185"/>
      <c r="J199" s="1420">
        <f>F199</f>
        <v>0</v>
      </c>
      <c r="K199" s="1185"/>
      <c r="L199" s="1185"/>
      <c r="M199" s="1185"/>
      <c r="N199" s="1185"/>
      <c r="O199" s="1185"/>
      <c r="P199" s="1185"/>
      <c r="Q199" s="1185"/>
      <c r="R199" s="1185"/>
      <c r="S199" s="1185"/>
      <c r="T199" s="1185"/>
      <c r="U199" s="1190"/>
      <c r="V199" s="1190"/>
      <c r="W199" s="1190"/>
      <c r="X199" s="1190"/>
      <c r="Y199" s="1190"/>
      <c r="Z199" s="1190"/>
      <c r="AA199" s="1190"/>
      <c r="AB199" s="1190"/>
      <c r="AC199" s="1190"/>
      <c r="AD199" s="1190"/>
      <c r="AE199" s="1190"/>
      <c r="AF199" s="1190"/>
      <c r="AG199" s="1190"/>
      <c r="AH199" s="1185"/>
      <c r="AI199" s="1185"/>
      <c r="AJ199" s="1190"/>
      <c r="AK199" s="1190"/>
      <c r="AL199" s="1190"/>
      <c r="AM199" s="1221"/>
    </row>
    <row r="200" spans="1:39" ht="12.75">
      <c r="A200" s="633"/>
      <c r="B200" s="989">
        <f t="shared" si="14"/>
        <v>24</v>
      </c>
      <c r="C200" s="602"/>
      <c r="D200" s="1188"/>
      <c r="E200" s="1366" t="s">
        <v>100</v>
      </c>
      <c r="F200" s="1212">
        <f>INDEX(Υπόδειγμα_1_1!$E$47:$H$83,MATCH($D$198,Υπόδειγμα_1_1!$D$47:$D$83,0),2)</f>
        <v>0</v>
      </c>
      <c r="G200" s="1220"/>
      <c r="H200" s="1185"/>
      <c r="I200" s="1185"/>
      <c r="J200" s="1420">
        <f>F200</f>
        <v>0</v>
      </c>
      <c r="K200" s="1185"/>
      <c r="L200" s="1185"/>
      <c r="M200" s="1185"/>
      <c r="N200" s="1185"/>
      <c r="O200" s="1185"/>
      <c r="P200" s="1185"/>
      <c r="Q200" s="1185"/>
      <c r="R200" s="1185"/>
      <c r="S200" s="1185"/>
      <c r="T200" s="1185"/>
      <c r="U200" s="1190"/>
      <c r="V200" s="1190"/>
      <c r="W200" s="1190"/>
      <c r="X200" s="1190"/>
      <c r="Y200" s="1190"/>
      <c r="Z200" s="1190"/>
      <c r="AA200" s="1190"/>
      <c r="AB200" s="1190"/>
      <c r="AC200" s="1190"/>
      <c r="AD200" s="1190"/>
      <c r="AE200" s="1190"/>
      <c r="AF200" s="1190"/>
      <c r="AG200" s="1190"/>
      <c r="AH200" s="1185"/>
      <c r="AI200" s="1185"/>
      <c r="AJ200" s="1190"/>
      <c r="AK200" s="1190"/>
      <c r="AL200" s="1190"/>
      <c r="AM200" s="1221"/>
    </row>
    <row r="201" spans="1:39" ht="12.75">
      <c r="A201" s="633"/>
      <c r="B201" s="989">
        <f t="shared" si="14"/>
        <v>25</v>
      </c>
      <c r="C201" s="602"/>
      <c r="D201" s="1188"/>
      <c r="E201" s="1366" t="s">
        <v>132</v>
      </c>
      <c r="F201" s="1212">
        <f>INDEX(Υπόδειγμα_1_1!$E$47:$H$83,MATCH($D$198,Υπόδειγμα_1_1!$D$47:$D$83,0),3)</f>
        <v>0</v>
      </c>
      <c r="G201" s="1220"/>
      <c r="H201" s="1185"/>
      <c r="I201" s="1185"/>
      <c r="J201" s="1420">
        <f>F201</f>
        <v>0</v>
      </c>
      <c r="K201" s="1185"/>
      <c r="L201" s="1185"/>
      <c r="M201" s="1185"/>
      <c r="N201" s="1185"/>
      <c r="O201" s="1185"/>
      <c r="P201" s="1185"/>
      <c r="Q201" s="1185"/>
      <c r="R201" s="1185"/>
      <c r="S201" s="1185"/>
      <c r="T201" s="1185"/>
      <c r="U201" s="1190"/>
      <c r="V201" s="1190"/>
      <c r="W201" s="1190"/>
      <c r="X201" s="1190"/>
      <c r="Y201" s="1190"/>
      <c r="Z201" s="1190"/>
      <c r="AA201" s="1190"/>
      <c r="AB201" s="1190"/>
      <c r="AC201" s="1190"/>
      <c r="AD201" s="1190"/>
      <c r="AE201" s="1190"/>
      <c r="AF201" s="1190"/>
      <c r="AG201" s="1190"/>
      <c r="AH201" s="1185"/>
      <c r="AI201" s="1185"/>
      <c r="AJ201" s="1190"/>
      <c r="AK201" s="1190"/>
      <c r="AL201" s="1190"/>
      <c r="AM201" s="1221"/>
    </row>
    <row r="202" spans="1:39" ht="12.75">
      <c r="A202" s="633"/>
      <c r="B202" s="989">
        <f t="shared" si="14"/>
        <v>26</v>
      </c>
      <c r="C202" s="602"/>
      <c r="D202" s="1188"/>
      <c r="E202" s="1366" t="s">
        <v>78</v>
      </c>
      <c r="F202" s="1212">
        <f>INDEX(Υπόδειγμα_1_1!$E$47:$H$83,MATCH($D$198,Υπόδειγμα_1_1!$D$47:$D$83,0),4)</f>
        <v>0</v>
      </c>
      <c r="G202" s="1220"/>
      <c r="H202" s="1185"/>
      <c r="I202" s="1185"/>
      <c r="J202" s="1420">
        <f>F202</f>
        <v>0</v>
      </c>
      <c r="K202" s="1185"/>
      <c r="L202" s="1185"/>
      <c r="M202" s="1185"/>
      <c r="N202" s="1185"/>
      <c r="O202" s="1185"/>
      <c r="P202" s="1185"/>
      <c r="Q202" s="1185"/>
      <c r="R202" s="1185"/>
      <c r="S202" s="1185"/>
      <c r="T202" s="1185"/>
      <c r="U202" s="1190"/>
      <c r="V202" s="1190"/>
      <c r="W202" s="1190"/>
      <c r="X202" s="1190"/>
      <c r="Y202" s="1190"/>
      <c r="Z202" s="1190"/>
      <c r="AA202" s="1190"/>
      <c r="AB202" s="1190"/>
      <c r="AC202" s="1190"/>
      <c r="AD202" s="1190"/>
      <c r="AE202" s="1190"/>
      <c r="AF202" s="1190"/>
      <c r="AG202" s="1190"/>
      <c r="AH202" s="1185"/>
      <c r="AI202" s="1185"/>
      <c r="AJ202" s="1190"/>
      <c r="AK202" s="1190"/>
      <c r="AL202" s="1190"/>
      <c r="AM202" s="1221"/>
    </row>
    <row r="203" spans="1:39" ht="12.75">
      <c r="A203" s="633"/>
      <c r="B203" s="989">
        <f t="shared" si="14"/>
        <v>27</v>
      </c>
      <c r="C203" s="602"/>
      <c r="D203" s="598" t="str">
        <f>Υπόδειγμα_1_1!D52</f>
        <v>Διεθνής μεταγωγή (επαυξητικό κόστος αναβάθμισης ενός tandem κόμβου σε διεθνή κόμβο μεταγωγής)</v>
      </c>
      <c r="E203" s="913"/>
      <c r="F203" s="1005"/>
      <c r="G203" s="1213"/>
      <c r="H203" s="996"/>
      <c r="I203" s="996"/>
      <c r="J203" s="996"/>
      <c r="K203" s="996"/>
      <c r="L203" s="996"/>
      <c r="M203" s="996"/>
      <c r="N203" s="996"/>
      <c r="O203" s="996"/>
      <c r="P203" s="996"/>
      <c r="Q203" s="996"/>
      <c r="R203" s="996"/>
      <c r="S203" s="996"/>
      <c r="T203" s="996"/>
      <c r="U203" s="997"/>
      <c r="V203" s="997"/>
      <c r="W203" s="997"/>
      <c r="X203" s="997"/>
      <c r="Y203" s="997"/>
      <c r="Z203" s="997"/>
      <c r="AA203" s="997"/>
      <c r="AB203" s="997"/>
      <c r="AC203" s="997"/>
      <c r="AD203" s="997"/>
      <c r="AE203" s="997"/>
      <c r="AF203" s="997"/>
      <c r="AG203" s="997"/>
      <c r="AH203" s="996"/>
      <c r="AI203" s="996"/>
      <c r="AJ203" s="997"/>
      <c r="AK203" s="997"/>
      <c r="AL203" s="997"/>
      <c r="AM203" s="1015"/>
    </row>
    <row r="204" spans="1:39" ht="25.5">
      <c r="A204" s="633"/>
      <c r="B204" s="989">
        <f t="shared" si="14"/>
        <v>28</v>
      </c>
      <c r="C204" s="602"/>
      <c r="D204" s="598"/>
      <c r="E204" s="1364" t="s">
        <v>222</v>
      </c>
      <c r="F204" s="1212">
        <f>INDEX(Υπόδειγμα_1_1!$E$47:$H$83,MATCH($D$203,Υπόδειγμα_1_1!$D$47:$D$83,0),1)</f>
        <v>0</v>
      </c>
      <c r="G204" s="768"/>
      <c r="H204" s="769"/>
      <c r="I204" s="769"/>
      <c r="J204" s="769"/>
      <c r="K204" s="996">
        <f>F204</f>
        <v>0</v>
      </c>
      <c r="L204" s="769"/>
      <c r="M204" s="769"/>
      <c r="N204" s="769"/>
      <c r="O204" s="769"/>
      <c r="P204" s="769"/>
      <c r="Q204" s="769"/>
      <c r="R204" s="769"/>
      <c r="S204" s="769"/>
      <c r="T204" s="769"/>
      <c r="U204" s="868"/>
      <c r="V204" s="868"/>
      <c r="W204" s="868"/>
      <c r="X204" s="868"/>
      <c r="Y204" s="868"/>
      <c r="Z204" s="868"/>
      <c r="AA204" s="868"/>
      <c r="AB204" s="868"/>
      <c r="AC204" s="868"/>
      <c r="AD204" s="868"/>
      <c r="AE204" s="868"/>
      <c r="AF204" s="868"/>
      <c r="AG204" s="868"/>
      <c r="AH204" s="769"/>
      <c r="AI204" s="769"/>
      <c r="AJ204" s="868"/>
      <c r="AK204" s="868"/>
      <c r="AL204" s="868"/>
      <c r="AM204" s="1023"/>
    </row>
    <row r="205" spans="1:39" ht="12.75">
      <c r="A205" s="633"/>
      <c r="B205" s="989">
        <f t="shared" si="13"/>
        <v>29</v>
      </c>
      <c r="C205" s="602"/>
      <c r="D205" s="598"/>
      <c r="E205" s="1366" t="s">
        <v>100</v>
      </c>
      <c r="F205" s="1212">
        <f>INDEX(Υπόδειγμα_1_1!$E$47:$H$83,MATCH($D$203,Υπόδειγμα_1_1!$D$47:$D$83,0),2)</f>
        <v>0</v>
      </c>
      <c r="G205" s="768"/>
      <c r="H205" s="769"/>
      <c r="I205" s="769"/>
      <c r="J205" s="769"/>
      <c r="K205" s="996">
        <f>F205</f>
        <v>0</v>
      </c>
      <c r="L205" s="769"/>
      <c r="M205" s="769"/>
      <c r="N205" s="769"/>
      <c r="O205" s="769"/>
      <c r="P205" s="769"/>
      <c r="Q205" s="769"/>
      <c r="R205" s="769"/>
      <c r="S205" s="769"/>
      <c r="T205" s="769"/>
      <c r="U205" s="868"/>
      <c r="V205" s="868"/>
      <c r="W205" s="868"/>
      <c r="X205" s="868"/>
      <c r="Y205" s="868"/>
      <c r="Z205" s="868"/>
      <c r="AA205" s="868"/>
      <c r="AB205" s="868"/>
      <c r="AC205" s="868"/>
      <c r="AD205" s="868"/>
      <c r="AE205" s="868"/>
      <c r="AF205" s="868"/>
      <c r="AG205" s="868"/>
      <c r="AH205" s="769"/>
      <c r="AI205" s="769"/>
      <c r="AJ205" s="868"/>
      <c r="AK205" s="868"/>
      <c r="AL205" s="868"/>
      <c r="AM205" s="1023"/>
    </row>
    <row r="206" spans="1:39" ht="12.75">
      <c r="A206" s="633"/>
      <c r="B206" s="989">
        <f t="shared" si="13"/>
        <v>30</v>
      </c>
      <c r="C206" s="602"/>
      <c r="D206" s="598"/>
      <c r="E206" s="1366" t="s">
        <v>132</v>
      </c>
      <c r="F206" s="1212">
        <f>INDEX(Υπόδειγμα_1_1!$E$47:$H$83,MATCH($D$203,Υπόδειγμα_1_1!$D$47:$D$83,0),3)</f>
        <v>0</v>
      </c>
      <c r="G206" s="768"/>
      <c r="H206" s="769"/>
      <c r="I206" s="769"/>
      <c r="J206" s="769"/>
      <c r="K206" s="996">
        <f>F206</f>
        <v>0</v>
      </c>
      <c r="L206" s="769"/>
      <c r="M206" s="769"/>
      <c r="N206" s="769"/>
      <c r="O206" s="769"/>
      <c r="P206" s="769"/>
      <c r="Q206" s="769"/>
      <c r="R206" s="769"/>
      <c r="S206" s="769"/>
      <c r="T206" s="769"/>
      <c r="U206" s="868"/>
      <c r="V206" s="868"/>
      <c r="W206" s="868"/>
      <c r="X206" s="868"/>
      <c r="Y206" s="868"/>
      <c r="Z206" s="868"/>
      <c r="AA206" s="868"/>
      <c r="AB206" s="868"/>
      <c r="AC206" s="868"/>
      <c r="AD206" s="868"/>
      <c r="AE206" s="868"/>
      <c r="AF206" s="868"/>
      <c r="AG206" s="868"/>
      <c r="AH206" s="769"/>
      <c r="AI206" s="769"/>
      <c r="AJ206" s="868"/>
      <c r="AK206" s="868"/>
      <c r="AL206" s="868"/>
      <c r="AM206" s="1023"/>
    </row>
    <row r="207" spans="1:39" ht="12.75">
      <c r="A207" s="633"/>
      <c r="B207" s="989">
        <f t="shared" si="13"/>
        <v>31</v>
      </c>
      <c r="C207" s="602"/>
      <c r="D207" s="598"/>
      <c r="E207" s="1366" t="s">
        <v>78</v>
      </c>
      <c r="F207" s="1212">
        <f>INDEX(Υπόδειγμα_1_1!$E$47:$H$83,MATCH($D$203,Υπόδειγμα_1_1!$D$47:$D$83,0),4)</f>
        <v>0</v>
      </c>
      <c r="G207" s="768"/>
      <c r="H207" s="769"/>
      <c r="I207" s="769"/>
      <c r="J207" s="769"/>
      <c r="K207" s="996">
        <f>F207</f>
        <v>0</v>
      </c>
      <c r="L207" s="769"/>
      <c r="M207" s="769"/>
      <c r="N207" s="769"/>
      <c r="O207" s="769"/>
      <c r="P207" s="769"/>
      <c r="Q207" s="769"/>
      <c r="R207" s="769"/>
      <c r="S207" s="769"/>
      <c r="T207" s="769"/>
      <c r="U207" s="868"/>
      <c r="V207" s="868"/>
      <c r="W207" s="868"/>
      <c r="X207" s="868"/>
      <c r="Y207" s="868"/>
      <c r="Z207" s="868"/>
      <c r="AA207" s="868"/>
      <c r="AB207" s="868"/>
      <c r="AC207" s="868"/>
      <c r="AD207" s="868"/>
      <c r="AE207" s="868"/>
      <c r="AF207" s="868"/>
      <c r="AG207" s="868"/>
      <c r="AH207" s="769"/>
      <c r="AI207" s="769"/>
      <c r="AJ207" s="868"/>
      <c r="AK207" s="868"/>
      <c r="AL207" s="868"/>
      <c r="AM207" s="1023"/>
    </row>
    <row r="208" spans="1:39" ht="12.75">
      <c r="A208" s="633"/>
      <c r="B208" s="989">
        <f t="shared" si="13"/>
        <v>32</v>
      </c>
      <c r="C208" s="602"/>
      <c r="D208" s="598" t="str">
        <f>Υπόδειγμα_1_1!D53</f>
        <v>SDH-πολυπλέκτες</v>
      </c>
      <c r="E208" s="913"/>
      <c r="F208" s="1005"/>
      <c r="G208" s="1213"/>
      <c r="H208" s="996"/>
      <c r="I208" s="996"/>
      <c r="J208" s="996"/>
      <c r="K208" s="996"/>
      <c r="L208" s="996"/>
      <c r="M208" s="996"/>
      <c r="N208" s="996"/>
      <c r="O208" s="996"/>
      <c r="P208" s="996"/>
      <c r="Q208" s="996"/>
      <c r="R208" s="996"/>
      <c r="S208" s="996"/>
      <c r="T208" s="996"/>
      <c r="U208" s="996"/>
      <c r="V208" s="997"/>
      <c r="W208" s="997"/>
      <c r="X208" s="997"/>
      <c r="Y208" s="997"/>
      <c r="Z208" s="997"/>
      <c r="AA208" s="996"/>
      <c r="AB208" s="996"/>
      <c r="AC208" s="996"/>
      <c r="AD208" s="996"/>
      <c r="AE208" s="996"/>
      <c r="AF208" s="996"/>
      <c r="AG208" s="996"/>
      <c r="AH208" s="996"/>
      <c r="AI208" s="996"/>
      <c r="AJ208" s="997"/>
      <c r="AK208" s="997"/>
      <c r="AL208" s="997"/>
      <c r="AM208" s="1015"/>
    </row>
    <row r="209" spans="1:39" ht="25.5">
      <c r="A209" s="633"/>
      <c r="B209" s="989">
        <f t="shared" si="13"/>
        <v>33</v>
      </c>
      <c r="C209" s="602"/>
      <c r="D209" s="598"/>
      <c r="E209" s="1364" t="s">
        <v>222</v>
      </c>
      <c r="F209" s="1212">
        <f>INDEX(Υπόδειγμα_1_1!$E$47:$H$83,MATCH($D$208,Υπόδειγμα_1_1!$D$47:$D$83,0),1)</f>
        <v>0</v>
      </c>
      <c r="G209" s="768"/>
      <c r="H209" s="769"/>
      <c r="I209" s="769"/>
      <c r="J209" s="769"/>
      <c r="K209" s="769"/>
      <c r="L209" s="999">
        <v>0</v>
      </c>
      <c r="M209" s="769"/>
      <c r="N209" s="999">
        <v>0</v>
      </c>
      <c r="O209" s="769"/>
      <c r="P209" s="999">
        <v>0</v>
      </c>
      <c r="Q209" s="769"/>
      <c r="R209" s="999">
        <v>0</v>
      </c>
      <c r="S209" s="769"/>
      <c r="T209" s="999">
        <v>0</v>
      </c>
      <c r="U209" s="769"/>
      <c r="V209" s="999">
        <v>0</v>
      </c>
      <c r="W209" s="769"/>
      <c r="X209" s="999">
        <v>0</v>
      </c>
      <c r="Y209" s="769"/>
      <c r="Z209" s="999">
        <v>0</v>
      </c>
      <c r="AA209" s="769"/>
      <c r="AB209" s="999">
        <v>0</v>
      </c>
      <c r="AC209" s="769"/>
      <c r="AD209" s="769"/>
      <c r="AE209" s="769"/>
      <c r="AF209" s="769"/>
      <c r="AG209" s="769"/>
      <c r="AH209" s="769"/>
      <c r="AI209" s="769"/>
      <c r="AJ209" s="868"/>
      <c r="AK209" s="868"/>
      <c r="AL209" s="868"/>
      <c r="AM209" s="1023"/>
    </row>
    <row r="210" spans="1:39" ht="12.75">
      <c r="A210" s="633"/>
      <c r="B210" s="989">
        <f t="shared" si="13"/>
        <v>34</v>
      </c>
      <c r="C210" s="602"/>
      <c r="D210" s="598"/>
      <c r="E210" s="1366" t="s">
        <v>100</v>
      </c>
      <c r="F210" s="1212">
        <f>INDEX(Υπόδειγμα_1_1!$E$47:$H$83,MATCH($D$208,Υπόδειγμα_1_1!$D$47:$D$83,0),2)</f>
        <v>0</v>
      </c>
      <c r="G210" s="768"/>
      <c r="H210" s="769"/>
      <c r="I210" s="769"/>
      <c r="J210" s="769"/>
      <c r="K210" s="769"/>
      <c r="L210" s="999">
        <v>0</v>
      </c>
      <c r="M210" s="769"/>
      <c r="N210" s="999">
        <v>0</v>
      </c>
      <c r="O210" s="769"/>
      <c r="P210" s="999">
        <v>0</v>
      </c>
      <c r="Q210" s="769"/>
      <c r="R210" s="999">
        <v>0</v>
      </c>
      <c r="S210" s="769"/>
      <c r="T210" s="999">
        <v>0</v>
      </c>
      <c r="U210" s="769"/>
      <c r="V210" s="999">
        <v>0</v>
      </c>
      <c r="W210" s="769"/>
      <c r="X210" s="999">
        <v>0</v>
      </c>
      <c r="Y210" s="769"/>
      <c r="Z210" s="999">
        <v>0</v>
      </c>
      <c r="AA210" s="769"/>
      <c r="AB210" s="999">
        <v>0</v>
      </c>
      <c r="AC210" s="769"/>
      <c r="AD210" s="769"/>
      <c r="AE210" s="769"/>
      <c r="AF210" s="769"/>
      <c r="AG210" s="769"/>
      <c r="AH210" s="769"/>
      <c r="AI210" s="769"/>
      <c r="AJ210" s="868"/>
      <c r="AK210" s="868"/>
      <c r="AL210" s="868"/>
      <c r="AM210" s="1023"/>
    </row>
    <row r="211" spans="1:39" ht="12.75">
      <c r="A211" s="633"/>
      <c r="B211" s="989">
        <f t="shared" si="13"/>
        <v>35</v>
      </c>
      <c r="C211" s="602"/>
      <c r="D211" s="598"/>
      <c r="E211" s="1366" t="s">
        <v>132</v>
      </c>
      <c r="F211" s="1212">
        <f>INDEX(Υπόδειγμα_1_1!$E$47:$H$83,MATCH($D$208,Υπόδειγμα_1_1!$D$47:$D$83,0),3)</f>
        <v>0</v>
      </c>
      <c r="G211" s="768"/>
      <c r="H211" s="769"/>
      <c r="I211" s="769"/>
      <c r="J211" s="769"/>
      <c r="K211" s="769"/>
      <c r="L211" s="999">
        <v>0</v>
      </c>
      <c r="M211" s="769"/>
      <c r="N211" s="999">
        <v>0</v>
      </c>
      <c r="O211" s="769"/>
      <c r="P211" s="999">
        <v>0</v>
      </c>
      <c r="Q211" s="769"/>
      <c r="R211" s="999">
        <v>0</v>
      </c>
      <c r="S211" s="769"/>
      <c r="T211" s="999">
        <v>0</v>
      </c>
      <c r="U211" s="769"/>
      <c r="V211" s="999">
        <v>0</v>
      </c>
      <c r="W211" s="769"/>
      <c r="X211" s="999">
        <v>0</v>
      </c>
      <c r="Y211" s="769"/>
      <c r="Z211" s="999">
        <v>0</v>
      </c>
      <c r="AA211" s="769"/>
      <c r="AB211" s="999">
        <v>0</v>
      </c>
      <c r="AC211" s="769"/>
      <c r="AD211" s="769"/>
      <c r="AE211" s="769"/>
      <c r="AF211" s="769"/>
      <c r="AG211" s="769"/>
      <c r="AH211" s="769"/>
      <c r="AI211" s="769"/>
      <c r="AJ211" s="868"/>
      <c r="AK211" s="868"/>
      <c r="AL211" s="868"/>
      <c r="AM211" s="1023"/>
    </row>
    <row r="212" spans="1:39" ht="12.75">
      <c r="A212" s="633"/>
      <c r="B212" s="989">
        <f t="shared" si="13"/>
        <v>36</v>
      </c>
      <c r="C212" s="602"/>
      <c r="D212" s="598"/>
      <c r="E212" s="1366" t="s">
        <v>78</v>
      </c>
      <c r="F212" s="1212">
        <f>INDEX(Υπόδειγμα_1_1!$E$47:$H$83,MATCH($D$208,Υπόδειγμα_1_1!$D$47:$D$83,0),4)</f>
        <v>0</v>
      </c>
      <c r="G212" s="768"/>
      <c r="H212" s="769"/>
      <c r="I212" s="769"/>
      <c r="J212" s="769"/>
      <c r="K212" s="769"/>
      <c r="L212" s="999">
        <v>0</v>
      </c>
      <c r="M212" s="769"/>
      <c r="N212" s="999">
        <v>0</v>
      </c>
      <c r="O212" s="769"/>
      <c r="P212" s="999">
        <v>0</v>
      </c>
      <c r="Q212" s="769"/>
      <c r="R212" s="999">
        <v>0</v>
      </c>
      <c r="S212" s="769"/>
      <c r="T212" s="999">
        <v>0</v>
      </c>
      <c r="U212" s="769"/>
      <c r="V212" s="999">
        <v>0</v>
      </c>
      <c r="W212" s="769"/>
      <c r="X212" s="999">
        <v>0</v>
      </c>
      <c r="Y212" s="769"/>
      <c r="Z212" s="999">
        <v>0</v>
      </c>
      <c r="AA212" s="769"/>
      <c r="AB212" s="999">
        <v>0</v>
      </c>
      <c r="AC212" s="769"/>
      <c r="AD212" s="769"/>
      <c r="AE212" s="769"/>
      <c r="AF212" s="769"/>
      <c r="AG212" s="769"/>
      <c r="AH212" s="769"/>
      <c r="AI212" s="769"/>
      <c r="AJ212" s="868"/>
      <c r="AK212" s="868"/>
      <c r="AL212" s="868"/>
      <c r="AM212" s="1023"/>
    </row>
    <row r="213" spans="1:39" ht="12.75">
      <c r="A213" s="633"/>
      <c r="B213" s="989">
        <f t="shared" si="13"/>
        <v>37</v>
      </c>
      <c r="C213" s="602"/>
      <c r="D213" s="598" t="str">
        <f>Υπόδειγμα_1_1!D54</f>
        <v>Μικροκυματική μετάδοση point-to-point</v>
      </c>
      <c r="E213" s="913"/>
      <c r="F213" s="1005"/>
      <c r="G213" s="1213"/>
      <c r="H213" s="996"/>
      <c r="I213" s="996"/>
      <c r="J213" s="996"/>
      <c r="K213" s="996"/>
      <c r="L213" s="996"/>
      <c r="M213" s="996"/>
      <c r="N213" s="996"/>
      <c r="O213" s="996"/>
      <c r="P213" s="996"/>
      <c r="Q213" s="996"/>
      <c r="R213" s="996"/>
      <c r="S213" s="996"/>
      <c r="T213" s="996"/>
      <c r="U213" s="996"/>
      <c r="V213" s="996"/>
      <c r="W213" s="996"/>
      <c r="X213" s="996"/>
      <c r="Y213" s="996"/>
      <c r="Z213" s="996"/>
      <c r="AA213" s="996"/>
      <c r="AB213" s="996"/>
      <c r="AC213" s="996"/>
      <c r="AD213" s="996"/>
      <c r="AE213" s="996"/>
      <c r="AF213" s="996"/>
      <c r="AG213" s="996"/>
      <c r="AH213" s="996"/>
      <c r="AI213" s="996"/>
      <c r="AJ213" s="997"/>
      <c r="AK213" s="997"/>
      <c r="AL213" s="997"/>
      <c r="AM213" s="1015"/>
    </row>
    <row r="214" spans="1:39" ht="25.5">
      <c r="A214" s="633"/>
      <c r="B214" s="989">
        <f t="shared" si="13"/>
        <v>38</v>
      </c>
      <c r="C214" s="602"/>
      <c r="D214" s="598"/>
      <c r="E214" s="1364" t="s">
        <v>222</v>
      </c>
      <c r="F214" s="1212">
        <f>INDEX(Υπόδειγμα_1_1!$E$47:$H$83,MATCH($D$213,Υπόδειγμα_1_1!$D$47:$D$83,0),1)</f>
        <v>0</v>
      </c>
      <c r="G214" s="768"/>
      <c r="H214" s="769"/>
      <c r="I214" s="769"/>
      <c r="J214" s="769"/>
      <c r="K214" s="769"/>
      <c r="L214" s="999">
        <v>0</v>
      </c>
      <c r="M214" s="769"/>
      <c r="N214" s="999">
        <v>0</v>
      </c>
      <c r="O214" s="769"/>
      <c r="P214" s="999">
        <v>0</v>
      </c>
      <c r="Q214" s="769"/>
      <c r="R214" s="999">
        <v>0</v>
      </c>
      <c r="S214" s="769"/>
      <c r="T214" s="999">
        <v>0</v>
      </c>
      <c r="U214" s="769"/>
      <c r="V214" s="999">
        <v>0</v>
      </c>
      <c r="W214" s="769"/>
      <c r="X214" s="999">
        <v>0</v>
      </c>
      <c r="Y214" s="769"/>
      <c r="Z214" s="999">
        <v>0</v>
      </c>
      <c r="AA214" s="769"/>
      <c r="AB214" s="999">
        <v>0</v>
      </c>
      <c r="AC214" s="769"/>
      <c r="AD214" s="769"/>
      <c r="AE214" s="769"/>
      <c r="AF214" s="769"/>
      <c r="AG214" s="769"/>
      <c r="AH214" s="769"/>
      <c r="AI214" s="769"/>
      <c r="AJ214" s="868"/>
      <c r="AK214" s="868"/>
      <c r="AL214" s="868"/>
      <c r="AM214" s="1023"/>
    </row>
    <row r="215" spans="1:39" ht="12.75">
      <c r="A215" s="633"/>
      <c r="B215" s="989">
        <f t="shared" si="13"/>
        <v>39</v>
      </c>
      <c r="C215" s="602"/>
      <c r="D215" s="598"/>
      <c r="E215" s="1366" t="s">
        <v>100</v>
      </c>
      <c r="F215" s="1212">
        <f>INDEX(Υπόδειγμα_1_1!$E$47:$H$83,MATCH($D$213,Υπόδειγμα_1_1!$D$47:$D$83,0),2)</f>
        <v>0</v>
      </c>
      <c r="G215" s="768"/>
      <c r="H215" s="769"/>
      <c r="I215" s="769"/>
      <c r="J215" s="769"/>
      <c r="K215" s="769"/>
      <c r="L215" s="999">
        <v>0</v>
      </c>
      <c r="M215" s="769"/>
      <c r="N215" s="999">
        <v>0</v>
      </c>
      <c r="O215" s="769"/>
      <c r="P215" s="999">
        <v>0</v>
      </c>
      <c r="Q215" s="769"/>
      <c r="R215" s="999">
        <v>0</v>
      </c>
      <c r="S215" s="769"/>
      <c r="T215" s="999">
        <v>0</v>
      </c>
      <c r="U215" s="769"/>
      <c r="V215" s="999">
        <v>0</v>
      </c>
      <c r="W215" s="769"/>
      <c r="X215" s="999">
        <v>0</v>
      </c>
      <c r="Y215" s="769"/>
      <c r="Z215" s="999">
        <v>0</v>
      </c>
      <c r="AA215" s="769"/>
      <c r="AB215" s="999">
        <v>0</v>
      </c>
      <c r="AC215" s="769"/>
      <c r="AD215" s="769"/>
      <c r="AE215" s="769"/>
      <c r="AF215" s="769"/>
      <c r="AG215" s="769"/>
      <c r="AH215" s="769"/>
      <c r="AI215" s="769"/>
      <c r="AJ215" s="868"/>
      <c r="AK215" s="868"/>
      <c r="AL215" s="868"/>
      <c r="AM215" s="1023"/>
    </row>
    <row r="216" spans="1:39" ht="12.75">
      <c r="A216" s="633"/>
      <c r="B216" s="989">
        <f t="shared" si="13"/>
        <v>40</v>
      </c>
      <c r="C216" s="602"/>
      <c r="D216" s="598"/>
      <c r="E216" s="1366" t="s">
        <v>132</v>
      </c>
      <c r="F216" s="1212">
        <f>INDEX(Υπόδειγμα_1_1!$E$47:$H$83,MATCH($D$213,Υπόδειγμα_1_1!$D$47:$D$83,0),3)</f>
        <v>0</v>
      </c>
      <c r="G216" s="768"/>
      <c r="H216" s="769"/>
      <c r="I216" s="769"/>
      <c r="J216" s="769"/>
      <c r="K216" s="769"/>
      <c r="L216" s="999">
        <v>0</v>
      </c>
      <c r="M216" s="769"/>
      <c r="N216" s="999">
        <v>0</v>
      </c>
      <c r="O216" s="769"/>
      <c r="P216" s="999">
        <v>0</v>
      </c>
      <c r="Q216" s="769"/>
      <c r="R216" s="999">
        <v>0</v>
      </c>
      <c r="S216" s="769"/>
      <c r="T216" s="999">
        <v>0</v>
      </c>
      <c r="U216" s="769"/>
      <c r="V216" s="999">
        <v>0</v>
      </c>
      <c r="W216" s="769"/>
      <c r="X216" s="999">
        <v>0</v>
      </c>
      <c r="Y216" s="769"/>
      <c r="Z216" s="999">
        <v>0</v>
      </c>
      <c r="AA216" s="769"/>
      <c r="AB216" s="999">
        <v>0</v>
      </c>
      <c r="AC216" s="769"/>
      <c r="AD216" s="769"/>
      <c r="AE216" s="769"/>
      <c r="AF216" s="769"/>
      <c r="AG216" s="769"/>
      <c r="AH216" s="769"/>
      <c r="AI216" s="769"/>
      <c r="AJ216" s="868"/>
      <c r="AK216" s="868"/>
      <c r="AL216" s="868"/>
      <c r="AM216" s="1023"/>
    </row>
    <row r="217" spans="1:39" ht="12.75">
      <c r="A217" s="633"/>
      <c r="B217" s="989">
        <f t="shared" si="13"/>
        <v>41</v>
      </c>
      <c r="C217" s="602"/>
      <c r="D217" s="598"/>
      <c r="E217" s="1366" t="s">
        <v>78</v>
      </c>
      <c r="F217" s="1212">
        <f>INDEX(Υπόδειγμα_1_1!$E$47:$H$83,MATCH($D$213,Υπόδειγμα_1_1!$D$47:$D$83,0),4)</f>
        <v>0</v>
      </c>
      <c r="G217" s="768"/>
      <c r="H217" s="769"/>
      <c r="I217" s="769"/>
      <c r="J217" s="769"/>
      <c r="K217" s="769"/>
      <c r="L217" s="999">
        <v>0</v>
      </c>
      <c r="M217" s="769"/>
      <c r="N217" s="999">
        <v>0</v>
      </c>
      <c r="O217" s="769"/>
      <c r="P217" s="999">
        <v>0</v>
      </c>
      <c r="Q217" s="769"/>
      <c r="R217" s="999">
        <v>0</v>
      </c>
      <c r="S217" s="769"/>
      <c r="T217" s="999">
        <v>0</v>
      </c>
      <c r="U217" s="769"/>
      <c r="V217" s="999">
        <v>0</v>
      </c>
      <c r="W217" s="769"/>
      <c r="X217" s="999">
        <v>0</v>
      </c>
      <c r="Y217" s="769"/>
      <c r="Z217" s="999">
        <v>0</v>
      </c>
      <c r="AA217" s="769"/>
      <c r="AB217" s="999">
        <v>0</v>
      </c>
      <c r="AC217" s="769"/>
      <c r="AD217" s="769"/>
      <c r="AE217" s="769"/>
      <c r="AF217" s="769"/>
      <c r="AG217" s="769"/>
      <c r="AH217" s="769"/>
      <c r="AI217" s="769"/>
      <c r="AJ217" s="868"/>
      <c r="AK217" s="868"/>
      <c r="AL217" s="868"/>
      <c r="AM217" s="1023"/>
    </row>
    <row r="218" spans="1:39" ht="12.75">
      <c r="A218" s="633"/>
      <c r="B218" s="989">
        <f t="shared" si="13"/>
        <v>42</v>
      </c>
      <c r="C218" s="602"/>
      <c r="D218" s="598" t="str">
        <f>Υπόδειγμα_1_1!D55</f>
        <v>Cross Connects</v>
      </c>
      <c r="E218" s="913"/>
      <c r="F218" s="1005"/>
      <c r="G218" s="1213"/>
      <c r="H218" s="996"/>
      <c r="I218" s="996"/>
      <c r="J218" s="996"/>
      <c r="K218" s="996"/>
      <c r="L218" s="996"/>
      <c r="M218" s="996"/>
      <c r="N218" s="996"/>
      <c r="O218" s="996"/>
      <c r="P218" s="996"/>
      <c r="Q218" s="996"/>
      <c r="R218" s="996"/>
      <c r="S218" s="996"/>
      <c r="T218" s="996"/>
      <c r="U218" s="996"/>
      <c r="V218" s="996"/>
      <c r="W218" s="996"/>
      <c r="X218" s="996"/>
      <c r="Y218" s="996"/>
      <c r="Z218" s="996"/>
      <c r="AA218" s="996"/>
      <c r="AB218" s="996"/>
      <c r="AC218" s="996"/>
      <c r="AD218" s="996"/>
      <c r="AE218" s="996"/>
      <c r="AF218" s="996"/>
      <c r="AG218" s="996"/>
      <c r="AH218" s="996"/>
      <c r="AI218" s="996"/>
      <c r="AJ218" s="997"/>
      <c r="AK218" s="997"/>
      <c r="AL218" s="997"/>
      <c r="AM218" s="1015"/>
    </row>
    <row r="219" spans="1:39" ht="25.5">
      <c r="A219" s="633"/>
      <c r="B219" s="989">
        <f aca="true" t="shared" si="15" ref="B219:B227">B218+1</f>
        <v>43</v>
      </c>
      <c r="C219" s="602"/>
      <c r="D219" s="598"/>
      <c r="E219" s="1364" t="s">
        <v>222</v>
      </c>
      <c r="F219" s="1212">
        <f>INDEX(Υπόδειγμα_1_1!$E$47:$H$83,MATCH($D$218,Υπόδειγμα_1_1!$D$47:$D$83,0),1)</f>
        <v>0</v>
      </c>
      <c r="G219" s="768"/>
      <c r="H219" s="769"/>
      <c r="I219" s="769"/>
      <c r="J219" s="769"/>
      <c r="K219" s="769"/>
      <c r="L219" s="999">
        <v>0</v>
      </c>
      <c r="M219" s="769"/>
      <c r="N219" s="999">
        <v>0</v>
      </c>
      <c r="O219" s="769"/>
      <c r="P219" s="999">
        <v>0</v>
      </c>
      <c r="Q219" s="769"/>
      <c r="R219" s="999">
        <v>0</v>
      </c>
      <c r="S219" s="769"/>
      <c r="T219" s="999">
        <v>0</v>
      </c>
      <c r="U219" s="769"/>
      <c r="V219" s="999">
        <v>0</v>
      </c>
      <c r="W219" s="769"/>
      <c r="X219" s="999">
        <v>0</v>
      </c>
      <c r="Y219" s="769"/>
      <c r="Z219" s="999">
        <v>0</v>
      </c>
      <c r="AA219" s="769"/>
      <c r="AB219" s="999">
        <v>0</v>
      </c>
      <c r="AC219" s="769"/>
      <c r="AD219" s="769"/>
      <c r="AE219" s="769"/>
      <c r="AF219" s="769"/>
      <c r="AG219" s="769"/>
      <c r="AH219" s="769"/>
      <c r="AI219" s="769"/>
      <c r="AJ219" s="868"/>
      <c r="AK219" s="868"/>
      <c r="AL219" s="868"/>
      <c r="AM219" s="1023"/>
    </row>
    <row r="220" spans="1:39" ht="12.75">
      <c r="A220" s="633"/>
      <c r="B220" s="989">
        <f t="shared" si="15"/>
        <v>44</v>
      </c>
      <c r="C220" s="602"/>
      <c r="D220" s="598"/>
      <c r="E220" s="1366" t="s">
        <v>100</v>
      </c>
      <c r="F220" s="1212">
        <f>INDEX(Υπόδειγμα_1_1!$E$47:$H$83,MATCH($D$218,Υπόδειγμα_1_1!$D$47:$D$83,0),2)</f>
        <v>0</v>
      </c>
      <c r="G220" s="768"/>
      <c r="H220" s="769"/>
      <c r="I220" s="769"/>
      <c r="J220" s="769"/>
      <c r="K220" s="769"/>
      <c r="L220" s="999">
        <v>0</v>
      </c>
      <c r="M220" s="769"/>
      <c r="N220" s="999">
        <v>0</v>
      </c>
      <c r="O220" s="769"/>
      <c r="P220" s="999">
        <v>0</v>
      </c>
      <c r="Q220" s="769"/>
      <c r="R220" s="999">
        <v>0</v>
      </c>
      <c r="S220" s="769"/>
      <c r="T220" s="999">
        <v>0</v>
      </c>
      <c r="U220" s="769"/>
      <c r="V220" s="999">
        <v>0</v>
      </c>
      <c r="W220" s="769"/>
      <c r="X220" s="999">
        <v>0</v>
      </c>
      <c r="Y220" s="769"/>
      <c r="Z220" s="999">
        <v>0</v>
      </c>
      <c r="AA220" s="769"/>
      <c r="AB220" s="999">
        <v>0</v>
      </c>
      <c r="AC220" s="769"/>
      <c r="AD220" s="769"/>
      <c r="AE220" s="769"/>
      <c r="AF220" s="769"/>
      <c r="AG220" s="769"/>
      <c r="AH220" s="769"/>
      <c r="AI220" s="769"/>
      <c r="AJ220" s="868"/>
      <c r="AK220" s="868"/>
      <c r="AL220" s="868"/>
      <c r="AM220" s="1023"/>
    </row>
    <row r="221" spans="1:39" ht="12.75">
      <c r="A221" s="633"/>
      <c r="B221" s="989">
        <f t="shared" si="15"/>
        <v>45</v>
      </c>
      <c r="C221" s="602"/>
      <c r="D221" s="598"/>
      <c r="E221" s="1366" t="s">
        <v>132</v>
      </c>
      <c r="F221" s="1212">
        <f>INDEX(Υπόδειγμα_1_1!$E$47:$H$83,MATCH($D$218,Υπόδειγμα_1_1!$D$47:$D$83,0),3)</f>
        <v>0</v>
      </c>
      <c r="G221" s="768"/>
      <c r="H221" s="769"/>
      <c r="I221" s="769"/>
      <c r="J221" s="769"/>
      <c r="K221" s="769"/>
      <c r="L221" s="999">
        <v>0</v>
      </c>
      <c r="M221" s="769"/>
      <c r="N221" s="999">
        <v>0</v>
      </c>
      <c r="O221" s="769"/>
      <c r="P221" s="999">
        <v>0</v>
      </c>
      <c r="Q221" s="769"/>
      <c r="R221" s="999">
        <v>0</v>
      </c>
      <c r="S221" s="769"/>
      <c r="T221" s="999">
        <v>0</v>
      </c>
      <c r="U221" s="769"/>
      <c r="V221" s="999">
        <v>0</v>
      </c>
      <c r="W221" s="769"/>
      <c r="X221" s="999">
        <v>0</v>
      </c>
      <c r="Y221" s="769"/>
      <c r="Z221" s="999">
        <v>0</v>
      </c>
      <c r="AA221" s="769"/>
      <c r="AB221" s="999">
        <v>0</v>
      </c>
      <c r="AC221" s="769"/>
      <c r="AD221" s="769"/>
      <c r="AE221" s="769"/>
      <c r="AF221" s="769"/>
      <c r="AG221" s="769"/>
      <c r="AH221" s="769"/>
      <c r="AI221" s="769"/>
      <c r="AJ221" s="868"/>
      <c r="AK221" s="868"/>
      <c r="AL221" s="868"/>
      <c r="AM221" s="1023"/>
    </row>
    <row r="222" spans="1:39" ht="12.75">
      <c r="A222" s="633"/>
      <c r="B222" s="989">
        <f t="shared" si="15"/>
        <v>46</v>
      </c>
      <c r="C222" s="602"/>
      <c r="D222" s="598"/>
      <c r="E222" s="1366" t="s">
        <v>78</v>
      </c>
      <c r="F222" s="1212">
        <f>INDEX(Υπόδειγμα_1_1!$E$47:$H$83,MATCH($D$218,Υπόδειγμα_1_1!$D$47:$D$83,0),4)</f>
        <v>0</v>
      </c>
      <c r="G222" s="768"/>
      <c r="H222" s="769"/>
      <c r="I222" s="769"/>
      <c r="J222" s="769"/>
      <c r="K222" s="769"/>
      <c r="L222" s="999">
        <v>0</v>
      </c>
      <c r="M222" s="769"/>
      <c r="N222" s="999">
        <v>0</v>
      </c>
      <c r="O222" s="769"/>
      <c r="P222" s="999">
        <v>0</v>
      </c>
      <c r="Q222" s="769"/>
      <c r="R222" s="999">
        <v>0</v>
      </c>
      <c r="S222" s="769"/>
      <c r="T222" s="999">
        <v>0</v>
      </c>
      <c r="U222" s="769"/>
      <c r="V222" s="999">
        <v>0</v>
      </c>
      <c r="W222" s="769"/>
      <c r="X222" s="999">
        <v>0</v>
      </c>
      <c r="Y222" s="769"/>
      <c r="Z222" s="999">
        <v>0</v>
      </c>
      <c r="AA222" s="769"/>
      <c r="AB222" s="999">
        <v>0</v>
      </c>
      <c r="AC222" s="769"/>
      <c r="AD222" s="769"/>
      <c r="AE222" s="769"/>
      <c r="AF222" s="769"/>
      <c r="AG222" s="769"/>
      <c r="AH222" s="769"/>
      <c r="AI222" s="769"/>
      <c r="AJ222" s="868"/>
      <c r="AK222" s="868"/>
      <c r="AL222" s="868"/>
      <c r="AM222" s="1023"/>
    </row>
    <row r="223" spans="1:39" ht="12.75">
      <c r="A223" s="633"/>
      <c r="B223" s="989">
        <f t="shared" si="15"/>
        <v>47</v>
      </c>
      <c r="C223" s="1000"/>
      <c r="D223" s="599" t="str">
        <f>Υπόδειγμα_1_1!D56</f>
        <v>Άλλη τεχνολογία μετάδοσης</v>
      </c>
      <c r="E223" s="913"/>
      <c r="F223" s="1005"/>
      <c r="G223" s="1213"/>
      <c r="H223" s="996"/>
      <c r="I223" s="996"/>
      <c r="J223" s="996"/>
      <c r="K223" s="996"/>
      <c r="L223" s="996"/>
      <c r="M223" s="996"/>
      <c r="N223" s="996"/>
      <c r="O223" s="996"/>
      <c r="P223" s="996"/>
      <c r="Q223" s="996"/>
      <c r="R223" s="996"/>
      <c r="S223" s="996"/>
      <c r="T223" s="996"/>
      <c r="U223" s="996"/>
      <c r="V223" s="996"/>
      <c r="W223" s="996"/>
      <c r="X223" s="996"/>
      <c r="Y223" s="996"/>
      <c r="Z223" s="996"/>
      <c r="AA223" s="996"/>
      <c r="AB223" s="996"/>
      <c r="AC223" s="996"/>
      <c r="AD223" s="996"/>
      <c r="AE223" s="996"/>
      <c r="AF223" s="996"/>
      <c r="AG223" s="996"/>
      <c r="AH223" s="996"/>
      <c r="AI223" s="996"/>
      <c r="AJ223" s="997"/>
      <c r="AK223" s="997"/>
      <c r="AL223" s="997"/>
      <c r="AM223" s="1015"/>
    </row>
    <row r="224" spans="1:39" ht="25.5">
      <c r="A224" s="633"/>
      <c r="B224" s="989">
        <f t="shared" si="15"/>
        <v>48</v>
      </c>
      <c r="C224" s="1000"/>
      <c r="D224" s="599"/>
      <c r="E224" s="1364" t="s">
        <v>222</v>
      </c>
      <c r="F224" s="1212">
        <f>INDEX(Υπόδειγμα_1_1!$E$47:$H$83,MATCH($D$223,Υπόδειγμα_1_1!$D$47:$D$83,0),1)</f>
        <v>0</v>
      </c>
      <c r="G224" s="768"/>
      <c r="H224" s="769"/>
      <c r="I224" s="769"/>
      <c r="J224" s="769"/>
      <c r="K224" s="769"/>
      <c r="L224" s="999">
        <v>0</v>
      </c>
      <c r="M224" s="769"/>
      <c r="N224" s="999">
        <v>0</v>
      </c>
      <c r="O224" s="769"/>
      <c r="P224" s="999">
        <v>0</v>
      </c>
      <c r="Q224" s="769"/>
      <c r="R224" s="999">
        <v>0</v>
      </c>
      <c r="S224" s="769"/>
      <c r="T224" s="999">
        <v>0</v>
      </c>
      <c r="U224" s="769"/>
      <c r="V224" s="999">
        <v>0</v>
      </c>
      <c r="W224" s="769"/>
      <c r="X224" s="999">
        <v>0</v>
      </c>
      <c r="Y224" s="769"/>
      <c r="Z224" s="999">
        <v>0</v>
      </c>
      <c r="AA224" s="769"/>
      <c r="AB224" s="999">
        <v>0</v>
      </c>
      <c r="AC224" s="769"/>
      <c r="AD224" s="769"/>
      <c r="AE224" s="769"/>
      <c r="AF224" s="769"/>
      <c r="AG224" s="769"/>
      <c r="AH224" s="769"/>
      <c r="AI224" s="769"/>
      <c r="AJ224" s="868"/>
      <c r="AK224" s="868"/>
      <c r="AL224" s="868"/>
      <c r="AM224" s="1023"/>
    </row>
    <row r="225" spans="1:39" ht="12.75">
      <c r="A225" s="633"/>
      <c r="B225" s="989">
        <f t="shared" si="15"/>
        <v>49</v>
      </c>
      <c r="C225" s="1000"/>
      <c r="D225" s="599"/>
      <c r="E225" s="1366" t="s">
        <v>100</v>
      </c>
      <c r="F225" s="1212">
        <f>INDEX(Υπόδειγμα_1_1!$E$47:$H$83,MATCH($D$223,Υπόδειγμα_1_1!$D$47:$D$83,0),2)</f>
        <v>0</v>
      </c>
      <c r="G225" s="768"/>
      <c r="H225" s="769"/>
      <c r="I225" s="769"/>
      <c r="J225" s="769"/>
      <c r="K225" s="769"/>
      <c r="L225" s="999">
        <v>0</v>
      </c>
      <c r="M225" s="769"/>
      <c r="N225" s="999">
        <v>0</v>
      </c>
      <c r="O225" s="769"/>
      <c r="P225" s="999">
        <v>0</v>
      </c>
      <c r="Q225" s="769"/>
      <c r="R225" s="999">
        <v>0</v>
      </c>
      <c r="S225" s="769"/>
      <c r="T225" s="999">
        <v>0</v>
      </c>
      <c r="U225" s="769"/>
      <c r="V225" s="999">
        <v>0</v>
      </c>
      <c r="W225" s="769"/>
      <c r="X225" s="999">
        <v>0</v>
      </c>
      <c r="Y225" s="769"/>
      <c r="Z225" s="999">
        <v>0</v>
      </c>
      <c r="AA225" s="769"/>
      <c r="AB225" s="999">
        <v>0</v>
      </c>
      <c r="AC225" s="769"/>
      <c r="AD225" s="769"/>
      <c r="AE225" s="769"/>
      <c r="AF225" s="769"/>
      <c r="AG225" s="769"/>
      <c r="AH225" s="769"/>
      <c r="AI225" s="769"/>
      <c r="AJ225" s="868"/>
      <c r="AK225" s="868"/>
      <c r="AL225" s="868"/>
      <c r="AM225" s="1023"/>
    </row>
    <row r="226" spans="1:39" ht="12.75">
      <c r="A226" s="633"/>
      <c r="B226" s="989">
        <f t="shared" si="15"/>
        <v>50</v>
      </c>
      <c r="C226" s="1000"/>
      <c r="D226" s="599"/>
      <c r="E226" s="1366" t="s">
        <v>132</v>
      </c>
      <c r="F226" s="1212">
        <f>INDEX(Υπόδειγμα_1_1!$E$47:$H$83,MATCH($D$223,Υπόδειγμα_1_1!$D$47:$D$83,0),3)</f>
        <v>0</v>
      </c>
      <c r="G226" s="768"/>
      <c r="H226" s="769"/>
      <c r="I226" s="769"/>
      <c r="J226" s="769"/>
      <c r="K226" s="769"/>
      <c r="L226" s="999">
        <v>0</v>
      </c>
      <c r="M226" s="769"/>
      <c r="N226" s="999">
        <v>0</v>
      </c>
      <c r="O226" s="769"/>
      <c r="P226" s="999">
        <v>0</v>
      </c>
      <c r="Q226" s="769"/>
      <c r="R226" s="999">
        <v>0</v>
      </c>
      <c r="S226" s="769"/>
      <c r="T226" s="999">
        <v>0</v>
      </c>
      <c r="U226" s="769"/>
      <c r="V226" s="999">
        <v>0</v>
      </c>
      <c r="W226" s="769"/>
      <c r="X226" s="999">
        <v>0</v>
      </c>
      <c r="Y226" s="769"/>
      <c r="Z226" s="999">
        <v>0</v>
      </c>
      <c r="AA226" s="769"/>
      <c r="AB226" s="999">
        <v>0</v>
      </c>
      <c r="AC226" s="769"/>
      <c r="AD226" s="769"/>
      <c r="AE226" s="769"/>
      <c r="AF226" s="769"/>
      <c r="AG226" s="769"/>
      <c r="AH226" s="769"/>
      <c r="AI226" s="769"/>
      <c r="AJ226" s="868"/>
      <c r="AK226" s="868"/>
      <c r="AL226" s="868"/>
      <c r="AM226" s="1023"/>
    </row>
    <row r="227" spans="1:39" ht="12.75">
      <c r="A227" s="633"/>
      <c r="B227" s="989">
        <f t="shared" si="15"/>
        <v>51</v>
      </c>
      <c r="C227" s="1000"/>
      <c r="D227" s="599"/>
      <c r="E227" s="1366" t="s">
        <v>78</v>
      </c>
      <c r="F227" s="1212">
        <f>INDEX(Υπόδειγμα_1_1!$E$47:$H$83,MATCH($D$223,Υπόδειγμα_1_1!$D$47:$D$83,0),4)</f>
        <v>0</v>
      </c>
      <c r="G227" s="768"/>
      <c r="H227" s="769"/>
      <c r="I227" s="769"/>
      <c r="J227" s="769"/>
      <c r="K227" s="769"/>
      <c r="L227" s="999">
        <v>0</v>
      </c>
      <c r="M227" s="769"/>
      <c r="N227" s="999">
        <v>0</v>
      </c>
      <c r="O227" s="769"/>
      <c r="P227" s="999">
        <v>0</v>
      </c>
      <c r="Q227" s="769"/>
      <c r="R227" s="999">
        <v>0</v>
      </c>
      <c r="S227" s="769"/>
      <c r="T227" s="999">
        <v>0</v>
      </c>
      <c r="U227" s="769"/>
      <c r="V227" s="999">
        <v>0</v>
      </c>
      <c r="W227" s="769"/>
      <c r="X227" s="999">
        <v>0</v>
      </c>
      <c r="Y227" s="769"/>
      <c r="Z227" s="999">
        <v>0</v>
      </c>
      <c r="AA227" s="769"/>
      <c r="AB227" s="999">
        <v>0</v>
      </c>
      <c r="AC227" s="769"/>
      <c r="AD227" s="769"/>
      <c r="AE227" s="769"/>
      <c r="AF227" s="769"/>
      <c r="AG227" s="769"/>
      <c r="AH227" s="769"/>
      <c r="AI227" s="769"/>
      <c r="AJ227" s="868"/>
      <c r="AK227" s="868"/>
      <c r="AL227" s="868"/>
      <c r="AM227" s="1023"/>
    </row>
    <row r="228" spans="1:39" ht="12.75">
      <c r="A228" s="633"/>
      <c r="B228" s="989">
        <f aca="true" t="shared" si="16" ref="B228:B237">B227+1</f>
        <v>52</v>
      </c>
      <c r="C228" s="1000"/>
      <c r="D228" s="604" t="str">
        <f>Υπόδειγμα_1_1!D57</f>
        <v>Κέντρο Διαχείρισης Δικτύου (OSS)</v>
      </c>
      <c r="E228" s="636"/>
      <c r="F228" s="1005"/>
      <c r="G228" s="1213"/>
      <c r="H228" s="996"/>
      <c r="I228" s="996"/>
      <c r="J228" s="996"/>
      <c r="K228" s="996"/>
      <c r="L228" s="996"/>
      <c r="M228" s="996"/>
      <c r="N228" s="996"/>
      <c r="O228" s="996"/>
      <c r="P228" s="996"/>
      <c r="Q228" s="996"/>
      <c r="R228" s="996"/>
      <c r="S228" s="996"/>
      <c r="T228" s="996"/>
      <c r="U228" s="996"/>
      <c r="V228" s="996"/>
      <c r="W228" s="996"/>
      <c r="X228" s="996"/>
      <c r="Y228" s="996"/>
      <c r="Z228" s="996"/>
      <c r="AA228" s="996"/>
      <c r="AB228" s="996"/>
      <c r="AC228" s="996"/>
      <c r="AD228" s="996"/>
      <c r="AE228" s="996"/>
      <c r="AF228" s="996"/>
      <c r="AG228" s="996"/>
      <c r="AH228" s="996"/>
      <c r="AI228" s="996"/>
      <c r="AJ228" s="997"/>
      <c r="AK228" s="997"/>
      <c r="AL228" s="997"/>
      <c r="AM228" s="1015"/>
    </row>
    <row r="229" spans="1:39" ht="25.5">
      <c r="A229" s="633"/>
      <c r="B229" s="989">
        <f t="shared" si="16"/>
        <v>53</v>
      </c>
      <c r="C229" s="1000"/>
      <c r="D229" s="604"/>
      <c r="E229" s="1364" t="s">
        <v>222</v>
      </c>
      <c r="F229" s="1212">
        <f>INDEX(Υπόδειγμα_1_1!$E$47:$H$83,MATCH($D$228,Υπόδειγμα_1_1!$D$47:$D$83,0),1)</f>
        <v>0</v>
      </c>
      <c r="G229" s="1222">
        <v>0</v>
      </c>
      <c r="H229" s="999">
        <v>0</v>
      </c>
      <c r="I229" s="999">
        <v>0</v>
      </c>
      <c r="J229" s="999">
        <v>0</v>
      </c>
      <c r="K229" s="999">
        <v>0</v>
      </c>
      <c r="L229" s="999">
        <v>0</v>
      </c>
      <c r="M229" s="769"/>
      <c r="N229" s="999">
        <v>0</v>
      </c>
      <c r="O229" s="769"/>
      <c r="P229" s="999">
        <v>0</v>
      </c>
      <c r="Q229" s="769"/>
      <c r="R229" s="999">
        <v>0</v>
      </c>
      <c r="S229" s="769"/>
      <c r="T229" s="999">
        <v>0</v>
      </c>
      <c r="U229" s="769"/>
      <c r="V229" s="999">
        <v>0</v>
      </c>
      <c r="W229" s="769"/>
      <c r="X229" s="999">
        <v>0</v>
      </c>
      <c r="Y229" s="769"/>
      <c r="Z229" s="999">
        <v>0</v>
      </c>
      <c r="AA229" s="769"/>
      <c r="AB229" s="999">
        <v>0</v>
      </c>
      <c r="AC229" s="769"/>
      <c r="AD229" s="769"/>
      <c r="AE229" s="769"/>
      <c r="AF229" s="769"/>
      <c r="AG229" s="769"/>
      <c r="AH229" s="769"/>
      <c r="AI229" s="769"/>
      <c r="AJ229" s="868"/>
      <c r="AK229" s="868"/>
      <c r="AL229" s="868"/>
      <c r="AM229" s="1023"/>
    </row>
    <row r="230" spans="1:39" ht="12.75">
      <c r="A230" s="633"/>
      <c r="B230" s="989">
        <f t="shared" si="16"/>
        <v>54</v>
      </c>
      <c r="C230" s="1000"/>
      <c r="D230" s="604"/>
      <c r="E230" s="1366" t="s">
        <v>100</v>
      </c>
      <c r="F230" s="1212">
        <f>INDEX(Υπόδειγμα_1_1!$E$47:$H$83,MATCH($D$228,Υπόδειγμα_1_1!$D$47:$D$83,0),2)</f>
        <v>0</v>
      </c>
      <c r="G230" s="1222">
        <v>0</v>
      </c>
      <c r="H230" s="999">
        <v>0</v>
      </c>
      <c r="I230" s="999">
        <v>0</v>
      </c>
      <c r="J230" s="999">
        <v>0</v>
      </c>
      <c r="K230" s="999">
        <v>0</v>
      </c>
      <c r="L230" s="999">
        <v>0</v>
      </c>
      <c r="M230" s="769"/>
      <c r="N230" s="999">
        <v>0</v>
      </c>
      <c r="O230" s="769"/>
      <c r="P230" s="999">
        <v>0</v>
      </c>
      <c r="Q230" s="769"/>
      <c r="R230" s="999">
        <v>0</v>
      </c>
      <c r="S230" s="769"/>
      <c r="T230" s="999">
        <v>0</v>
      </c>
      <c r="U230" s="769"/>
      <c r="V230" s="999">
        <v>0</v>
      </c>
      <c r="W230" s="769"/>
      <c r="X230" s="999">
        <v>0</v>
      </c>
      <c r="Y230" s="769"/>
      <c r="Z230" s="999">
        <v>0</v>
      </c>
      <c r="AA230" s="769"/>
      <c r="AB230" s="999">
        <v>0</v>
      </c>
      <c r="AC230" s="769"/>
      <c r="AD230" s="769"/>
      <c r="AE230" s="769"/>
      <c r="AF230" s="769"/>
      <c r="AG230" s="769"/>
      <c r="AH230" s="769"/>
      <c r="AI230" s="769"/>
      <c r="AJ230" s="868"/>
      <c r="AK230" s="868"/>
      <c r="AL230" s="868"/>
      <c r="AM230" s="1023"/>
    </row>
    <row r="231" spans="1:39" ht="12.75">
      <c r="A231" s="633"/>
      <c r="B231" s="989">
        <f t="shared" si="16"/>
        <v>55</v>
      </c>
      <c r="C231" s="1000"/>
      <c r="D231" s="604"/>
      <c r="E231" s="1366" t="s">
        <v>132</v>
      </c>
      <c r="F231" s="1212">
        <f>INDEX(Υπόδειγμα_1_1!$E$47:$H$83,MATCH($D$228,Υπόδειγμα_1_1!$D$47:$D$83,0),3)</f>
        <v>0</v>
      </c>
      <c r="G231" s="1222">
        <v>0</v>
      </c>
      <c r="H231" s="999">
        <v>0</v>
      </c>
      <c r="I231" s="999">
        <v>0</v>
      </c>
      <c r="J231" s="999">
        <v>0</v>
      </c>
      <c r="K231" s="999">
        <v>0</v>
      </c>
      <c r="L231" s="999">
        <v>0</v>
      </c>
      <c r="M231" s="769"/>
      <c r="N231" s="999">
        <v>0</v>
      </c>
      <c r="O231" s="769"/>
      <c r="P231" s="999">
        <v>0</v>
      </c>
      <c r="Q231" s="769"/>
      <c r="R231" s="999">
        <v>0</v>
      </c>
      <c r="S231" s="769"/>
      <c r="T231" s="999">
        <v>0</v>
      </c>
      <c r="U231" s="769"/>
      <c r="V231" s="999">
        <v>0</v>
      </c>
      <c r="W231" s="769"/>
      <c r="X231" s="999">
        <v>0</v>
      </c>
      <c r="Y231" s="769"/>
      <c r="Z231" s="999">
        <v>0</v>
      </c>
      <c r="AA231" s="769"/>
      <c r="AB231" s="999">
        <v>0</v>
      </c>
      <c r="AC231" s="769"/>
      <c r="AD231" s="769"/>
      <c r="AE231" s="769"/>
      <c r="AF231" s="769"/>
      <c r="AG231" s="769"/>
      <c r="AH231" s="769"/>
      <c r="AI231" s="769"/>
      <c r="AJ231" s="868"/>
      <c r="AK231" s="868"/>
      <c r="AL231" s="868"/>
      <c r="AM231" s="1023"/>
    </row>
    <row r="232" spans="1:39" ht="12.75">
      <c r="A232" s="633"/>
      <c r="B232" s="989">
        <f t="shared" si="16"/>
        <v>56</v>
      </c>
      <c r="C232" s="1000"/>
      <c r="D232" s="604"/>
      <c r="E232" s="1366" t="s">
        <v>78</v>
      </c>
      <c r="F232" s="1212">
        <f>INDEX(Υπόδειγμα_1_1!$E$47:$H$83,MATCH($D$228,Υπόδειγμα_1_1!$D$47:$D$83,0),4)</f>
        <v>0</v>
      </c>
      <c r="G232" s="1222">
        <v>0</v>
      </c>
      <c r="H232" s="999">
        <v>0</v>
      </c>
      <c r="I232" s="999">
        <v>0</v>
      </c>
      <c r="J232" s="999">
        <v>0</v>
      </c>
      <c r="K232" s="999">
        <v>0</v>
      </c>
      <c r="L232" s="999">
        <v>0</v>
      </c>
      <c r="M232" s="769"/>
      <c r="N232" s="999">
        <v>0</v>
      </c>
      <c r="O232" s="769"/>
      <c r="P232" s="999">
        <v>0</v>
      </c>
      <c r="Q232" s="769"/>
      <c r="R232" s="999">
        <v>0</v>
      </c>
      <c r="S232" s="769"/>
      <c r="T232" s="999">
        <v>0</v>
      </c>
      <c r="U232" s="769"/>
      <c r="V232" s="999">
        <v>0</v>
      </c>
      <c r="W232" s="769"/>
      <c r="X232" s="999">
        <v>0</v>
      </c>
      <c r="Y232" s="769"/>
      <c r="Z232" s="999">
        <v>0</v>
      </c>
      <c r="AA232" s="769"/>
      <c r="AB232" s="999">
        <v>0</v>
      </c>
      <c r="AC232" s="769"/>
      <c r="AD232" s="769"/>
      <c r="AE232" s="769"/>
      <c r="AF232" s="769"/>
      <c r="AG232" s="769"/>
      <c r="AH232" s="769"/>
      <c r="AI232" s="769"/>
      <c r="AJ232" s="868"/>
      <c r="AK232" s="868"/>
      <c r="AL232" s="868"/>
      <c r="AM232" s="1023"/>
    </row>
    <row r="233" spans="1:39" ht="12.75">
      <c r="A233" s="633"/>
      <c r="B233" s="989">
        <f t="shared" si="16"/>
        <v>57</v>
      </c>
      <c r="C233" s="1000"/>
      <c r="D233" s="599" t="str">
        <f>Υπόδειγμα_1_1!D58</f>
        <v>Κτίρια για τεχνικό εξοπλισμό</v>
      </c>
      <c r="E233" s="913"/>
      <c r="F233" s="1005"/>
      <c r="G233" s="1213"/>
      <c r="H233" s="996"/>
      <c r="I233" s="996"/>
      <c r="J233" s="996"/>
      <c r="K233" s="996"/>
      <c r="L233" s="997"/>
      <c r="M233" s="997"/>
      <c r="N233" s="1005"/>
      <c r="O233" s="997"/>
      <c r="P233" s="1005"/>
      <c r="Q233" s="997"/>
      <c r="R233" s="1005"/>
      <c r="S233" s="997"/>
      <c r="T233" s="1005"/>
      <c r="U233" s="997"/>
      <c r="V233" s="1005"/>
      <c r="W233" s="997"/>
      <c r="X233" s="1005"/>
      <c r="Y233" s="997"/>
      <c r="Z233" s="1005"/>
      <c r="AA233" s="997"/>
      <c r="AB233" s="1005"/>
      <c r="AC233" s="997"/>
      <c r="AD233" s="997"/>
      <c r="AE233" s="997"/>
      <c r="AF233" s="996"/>
      <c r="AG233" s="996"/>
      <c r="AH233" s="996"/>
      <c r="AI233" s="996"/>
      <c r="AJ233" s="997"/>
      <c r="AK233" s="997"/>
      <c r="AL233" s="997"/>
      <c r="AM233" s="1015"/>
    </row>
    <row r="234" spans="1:39" ht="25.5">
      <c r="A234" s="633"/>
      <c r="B234" s="989">
        <f t="shared" si="16"/>
        <v>58</v>
      </c>
      <c r="C234" s="1000"/>
      <c r="D234" s="599"/>
      <c r="E234" s="1364" t="s">
        <v>222</v>
      </c>
      <c r="F234" s="1212">
        <f>INDEX(Υπόδειγμα_1_1!$E$47:$H$83,MATCH($D$233,Υπόδειγμα_1_1!$D$47:$D$83,0),1)</f>
        <v>0</v>
      </c>
      <c r="G234" s="1222">
        <v>0</v>
      </c>
      <c r="H234" s="999">
        <v>0</v>
      </c>
      <c r="I234" s="999">
        <v>0</v>
      </c>
      <c r="J234" s="999">
        <v>0</v>
      </c>
      <c r="K234" s="999">
        <v>0</v>
      </c>
      <c r="L234" s="999">
        <v>0</v>
      </c>
      <c r="M234" s="868"/>
      <c r="N234" s="999">
        <v>0</v>
      </c>
      <c r="O234" s="868"/>
      <c r="P234" s="999">
        <v>0</v>
      </c>
      <c r="Q234" s="868"/>
      <c r="R234" s="999">
        <v>0</v>
      </c>
      <c r="S234" s="868"/>
      <c r="T234" s="999">
        <v>0</v>
      </c>
      <c r="U234" s="868"/>
      <c r="V234" s="999">
        <v>0</v>
      </c>
      <c r="W234" s="868"/>
      <c r="X234" s="999">
        <v>0</v>
      </c>
      <c r="Y234" s="868"/>
      <c r="Z234" s="999">
        <v>0</v>
      </c>
      <c r="AA234" s="868"/>
      <c r="AB234" s="999">
        <v>0</v>
      </c>
      <c r="AC234" s="868"/>
      <c r="AD234" s="999">
        <v>0</v>
      </c>
      <c r="AE234" s="999">
        <v>0</v>
      </c>
      <c r="AF234" s="999">
        <v>0</v>
      </c>
      <c r="AG234" s="999">
        <v>0</v>
      </c>
      <c r="AH234" s="999">
        <v>0</v>
      </c>
      <c r="AI234" s="999">
        <v>0</v>
      </c>
      <c r="AJ234" s="999">
        <v>0</v>
      </c>
      <c r="AK234" s="999">
        <v>0</v>
      </c>
      <c r="AL234" s="999">
        <v>0</v>
      </c>
      <c r="AM234" s="1023"/>
    </row>
    <row r="235" spans="1:39" ht="12.75">
      <c r="A235" s="633"/>
      <c r="B235" s="989">
        <f t="shared" si="16"/>
        <v>59</v>
      </c>
      <c r="C235" s="1000"/>
      <c r="D235" s="599"/>
      <c r="E235" s="1366" t="s">
        <v>100</v>
      </c>
      <c r="F235" s="1212">
        <f>INDEX(Υπόδειγμα_1_1!$E$47:$H$83,MATCH($D$233,Υπόδειγμα_1_1!$D$47:$D$83,0),2)</f>
        <v>0</v>
      </c>
      <c r="G235" s="1222">
        <v>0</v>
      </c>
      <c r="H235" s="999">
        <v>0</v>
      </c>
      <c r="I235" s="999">
        <v>0</v>
      </c>
      <c r="J235" s="999">
        <v>0</v>
      </c>
      <c r="K235" s="999">
        <v>0</v>
      </c>
      <c r="L235" s="999">
        <v>0</v>
      </c>
      <c r="M235" s="868"/>
      <c r="N235" s="999">
        <v>0</v>
      </c>
      <c r="O235" s="868"/>
      <c r="P235" s="999">
        <v>0</v>
      </c>
      <c r="Q235" s="868"/>
      <c r="R235" s="999">
        <v>0</v>
      </c>
      <c r="S235" s="868"/>
      <c r="T235" s="999">
        <v>0</v>
      </c>
      <c r="U235" s="868"/>
      <c r="V235" s="999">
        <v>0</v>
      </c>
      <c r="W235" s="868"/>
      <c r="X235" s="999">
        <v>0</v>
      </c>
      <c r="Y235" s="868"/>
      <c r="Z235" s="999">
        <v>0</v>
      </c>
      <c r="AA235" s="868"/>
      <c r="AB235" s="999">
        <v>0</v>
      </c>
      <c r="AC235" s="868"/>
      <c r="AD235" s="999">
        <v>0</v>
      </c>
      <c r="AE235" s="999">
        <v>0</v>
      </c>
      <c r="AF235" s="999">
        <v>0</v>
      </c>
      <c r="AG235" s="999">
        <v>0</v>
      </c>
      <c r="AH235" s="999">
        <v>0</v>
      </c>
      <c r="AI235" s="999">
        <v>0</v>
      </c>
      <c r="AJ235" s="999">
        <v>0</v>
      </c>
      <c r="AK235" s="999">
        <v>0</v>
      </c>
      <c r="AL235" s="999">
        <v>0</v>
      </c>
      <c r="AM235" s="1023"/>
    </row>
    <row r="236" spans="1:39" ht="12.75">
      <c r="A236" s="633"/>
      <c r="B236" s="989">
        <f t="shared" si="16"/>
        <v>60</v>
      </c>
      <c r="C236" s="1000"/>
      <c r="D236" s="599"/>
      <c r="E236" s="1366" t="s">
        <v>132</v>
      </c>
      <c r="F236" s="1212">
        <f>INDEX(Υπόδειγμα_1_1!$E$47:$H$83,MATCH($D$233,Υπόδειγμα_1_1!$D$47:$D$83,0),3)</f>
        <v>0</v>
      </c>
      <c r="G236" s="1222">
        <v>0</v>
      </c>
      <c r="H236" s="999">
        <v>0</v>
      </c>
      <c r="I236" s="999">
        <v>0</v>
      </c>
      <c r="J236" s="999">
        <v>0</v>
      </c>
      <c r="K236" s="999">
        <v>0</v>
      </c>
      <c r="L236" s="999">
        <v>0</v>
      </c>
      <c r="M236" s="868"/>
      <c r="N236" s="999">
        <v>0</v>
      </c>
      <c r="O236" s="868"/>
      <c r="P236" s="999">
        <v>0</v>
      </c>
      <c r="Q236" s="868"/>
      <c r="R236" s="999">
        <v>0</v>
      </c>
      <c r="S236" s="868"/>
      <c r="T236" s="999">
        <v>0</v>
      </c>
      <c r="U236" s="868"/>
      <c r="V236" s="999">
        <v>0</v>
      </c>
      <c r="W236" s="868"/>
      <c r="X236" s="999">
        <v>0</v>
      </c>
      <c r="Y236" s="868"/>
      <c r="Z236" s="999">
        <v>0</v>
      </c>
      <c r="AA236" s="868"/>
      <c r="AB236" s="999">
        <v>0</v>
      </c>
      <c r="AC236" s="868"/>
      <c r="AD236" s="999">
        <v>0</v>
      </c>
      <c r="AE236" s="999">
        <v>0</v>
      </c>
      <c r="AF236" s="999">
        <v>0</v>
      </c>
      <c r="AG236" s="999">
        <v>0</v>
      </c>
      <c r="AH236" s="999">
        <v>0</v>
      </c>
      <c r="AI236" s="999">
        <v>0</v>
      </c>
      <c r="AJ236" s="999">
        <v>0</v>
      </c>
      <c r="AK236" s="999">
        <v>0</v>
      </c>
      <c r="AL236" s="999">
        <v>0</v>
      </c>
      <c r="AM236" s="1023"/>
    </row>
    <row r="237" spans="1:39" ht="12.75">
      <c r="A237" s="633"/>
      <c r="B237" s="989">
        <f t="shared" si="16"/>
        <v>61</v>
      </c>
      <c r="C237" s="602"/>
      <c r="D237" s="598"/>
      <c r="E237" s="1366" t="s">
        <v>78</v>
      </c>
      <c r="F237" s="1212">
        <f>INDEX(Υπόδειγμα_1_1!$E$47:$H$83,MATCH($D$233,Υπόδειγμα_1_1!$D$47:$D$83,0),4)</f>
        <v>0</v>
      </c>
      <c r="G237" s="1222">
        <v>0</v>
      </c>
      <c r="H237" s="999">
        <v>0</v>
      </c>
      <c r="I237" s="999">
        <v>0</v>
      </c>
      <c r="J237" s="999">
        <v>0</v>
      </c>
      <c r="K237" s="999">
        <v>0</v>
      </c>
      <c r="L237" s="999">
        <v>0</v>
      </c>
      <c r="M237" s="868"/>
      <c r="N237" s="999">
        <v>0</v>
      </c>
      <c r="O237" s="868"/>
      <c r="P237" s="999">
        <v>0</v>
      </c>
      <c r="Q237" s="868"/>
      <c r="R237" s="999">
        <v>0</v>
      </c>
      <c r="S237" s="868"/>
      <c r="T237" s="999">
        <v>0</v>
      </c>
      <c r="U237" s="868"/>
      <c r="V237" s="999">
        <v>0</v>
      </c>
      <c r="W237" s="868"/>
      <c r="X237" s="999">
        <v>0</v>
      </c>
      <c r="Y237" s="868"/>
      <c r="Z237" s="999">
        <v>0</v>
      </c>
      <c r="AA237" s="868"/>
      <c r="AB237" s="999">
        <v>0</v>
      </c>
      <c r="AC237" s="868"/>
      <c r="AD237" s="999">
        <v>0</v>
      </c>
      <c r="AE237" s="999">
        <v>0</v>
      </c>
      <c r="AF237" s="999">
        <v>0</v>
      </c>
      <c r="AG237" s="999">
        <v>0</v>
      </c>
      <c r="AH237" s="999">
        <v>0</v>
      </c>
      <c r="AI237" s="999">
        <v>0</v>
      </c>
      <c r="AJ237" s="999">
        <v>0</v>
      </c>
      <c r="AK237" s="999">
        <v>0</v>
      </c>
      <c r="AL237" s="999">
        <v>0</v>
      </c>
      <c r="AM237" s="1023"/>
    </row>
    <row r="238" spans="1:39" ht="12.75">
      <c r="A238" s="633"/>
      <c r="B238" s="989">
        <f t="shared" si="13"/>
        <v>62</v>
      </c>
      <c r="C238" s="602"/>
      <c r="D238" s="598" t="str">
        <f>Υπόδειγμα_1_1!D59</f>
        <v>Σωλήνες και στύλοι</v>
      </c>
      <c r="E238" s="636"/>
      <c r="F238" s="1005"/>
      <c r="G238" s="1213"/>
      <c r="H238" s="996"/>
      <c r="I238" s="996"/>
      <c r="J238" s="996"/>
      <c r="K238" s="996"/>
      <c r="L238" s="996"/>
      <c r="M238" s="996"/>
      <c r="N238" s="996"/>
      <c r="O238" s="996"/>
      <c r="P238" s="996"/>
      <c r="Q238" s="996"/>
      <c r="R238" s="996"/>
      <c r="S238" s="996"/>
      <c r="T238" s="996"/>
      <c r="U238" s="996"/>
      <c r="V238" s="996"/>
      <c r="W238" s="996"/>
      <c r="X238" s="996"/>
      <c r="Y238" s="996"/>
      <c r="Z238" s="996"/>
      <c r="AA238" s="996"/>
      <c r="AB238" s="996"/>
      <c r="AC238" s="996"/>
      <c r="AD238" s="996"/>
      <c r="AE238" s="996"/>
      <c r="AF238" s="996"/>
      <c r="AG238" s="996"/>
      <c r="AH238" s="996"/>
      <c r="AI238" s="996"/>
      <c r="AJ238" s="997"/>
      <c r="AK238" s="997"/>
      <c r="AL238" s="997"/>
      <c r="AM238" s="1015"/>
    </row>
    <row r="239" spans="1:39" ht="25.5">
      <c r="A239" s="633"/>
      <c r="B239" s="989">
        <f t="shared" si="13"/>
        <v>63</v>
      </c>
      <c r="C239" s="602"/>
      <c r="D239" s="598"/>
      <c r="E239" s="1364" t="s">
        <v>222</v>
      </c>
      <c r="F239" s="1212">
        <f>INDEX(Υπόδειγμα_1_1!$E$47:$H$83,MATCH($D$238,Υπόδειγμα_1_1!$D$47:$D$83,0),1)</f>
        <v>0</v>
      </c>
      <c r="G239" s="768"/>
      <c r="H239" s="769"/>
      <c r="I239" s="769"/>
      <c r="J239" s="769"/>
      <c r="K239" s="769"/>
      <c r="L239" s="769"/>
      <c r="M239" s="999">
        <v>0</v>
      </c>
      <c r="N239" s="769"/>
      <c r="O239" s="999">
        <v>0</v>
      </c>
      <c r="P239" s="769"/>
      <c r="Q239" s="999">
        <v>0</v>
      </c>
      <c r="R239" s="769"/>
      <c r="S239" s="999">
        <v>0</v>
      </c>
      <c r="T239" s="769"/>
      <c r="U239" s="999">
        <v>0</v>
      </c>
      <c r="V239" s="769"/>
      <c r="W239" s="999">
        <v>0</v>
      </c>
      <c r="X239" s="769"/>
      <c r="Y239" s="999">
        <v>0</v>
      </c>
      <c r="Z239" s="769"/>
      <c r="AA239" s="999">
        <v>0</v>
      </c>
      <c r="AB239" s="769"/>
      <c r="AC239" s="999">
        <v>0</v>
      </c>
      <c r="AD239" s="769"/>
      <c r="AE239" s="769"/>
      <c r="AF239" s="769"/>
      <c r="AG239" s="769"/>
      <c r="AH239" s="769"/>
      <c r="AI239" s="769"/>
      <c r="AJ239" s="868"/>
      <c r="AK239" s="868"/>
      <c r="AL239" s="868"/>
      <c r="AM239" s="1023"/>
    </row>
    <row r="240" spans="1:39" ht="12.75">
      <c r="A240" s="633"/>
      <c r="B240" s="989">
        <f t="shared" si="13"/>
        <v>64</v>
      </c>
      <c r="C240" s="602"/>
      <c r="D240" s="598"/>
      <c r="E240" s="1366" t="s">
        <v>100</v>
      </c>
      <c r="F240" s="1212">
        <f>INDEX(Υπόδειγμα_1_1!$E$47:$H$83,MATCH($D$238,Υπόδειγμα_1_1!$D$47:$D$83,0),2)</f>
        <v>0</v>
      </c>
      <c r="G240" s="768"/>
      <c r="H240" s="769"/>
      <c r="I240" s="769"/>
      <c r="J240" s="769"/>
      <c r="K240" s="769"/>
      <c r="L240" s="769"/>
      <c r="M240" s="999">
        <v>0</v>
      </c>
      <c r="N240" s="769"/>
      <c r="O240" s="999">
        <v>0</v>
      </c>
      <c r="P240" s="769"/>
      <c r="Q240" s="999">
        <v>0</v>
      </c>
      <c r="R240" s="769"/>
      <c r="S240" s="999">
        <v>0</v>
      </c>
      <c r="T240" s="769"/>
      <c r="U240" s="999">
        <v>0</v>
      </c>
      <c r="V240" s="769"/>
      <c r="W240" s="999">
        <v>0</v>
      </c>
      <c r="X240" s="769"/>
      <c r="Y240" s="999">
        <v>0</v>
      </c>
      <c r="Z240" s="769"/>
      <c r="AA240" s="999">
        <v>0</v>
      </c>
      <c r="AB240" s="769"/>
      <c r="AC240" s="999">
        <v>0</v>
      </c>
      <c r="AD240" s="769"/>
      <c r="AE240" s="769"/>
      <c r="AF240" s="769"/>
      <c r="AG240" s="769"/>
      <c r="AH240" s="769"/>
      <c r="AI240" s="769"/>
      <c r="AJ240" s="868"/>
      <c r="AK240" s="868"/>
      <c r="AL240" s="868"/>
      <c r="AM240" s="1023"/>
    </row>
    <row r="241" spans="1:39" ht="12.75">
      <c r="A241" s="633"/>
      <c r="B241" s="989">
        <f t="shared" si="13"/>
        <v>65</v>
      </c>
      <c r="C241" s="602"/>
      <c r="D241" s="598"/>
      <c r="E241" s="1366" t="s">
        <v>132</v>
      </c>
      <c r="F241" s="1212">
        <f>INDEX(Υπόδειγμα_1_1!$E$47:$H$83,MATCH($D$238,Υπόδειγμα_1_1!$D$47:$D$83,0),3)</f>
        <v>0</v>
      </c>
      <c r="G241" s="768"/>
      <c r="H241" s="769"/>
      <c r="I241" s="769"/>
      <c r="J241" s="769"/>
      <c r="K241" s="769"/>
      <c r="L241" s="769"/>
      <c r="M241" s="999">
        <v>0</v>
      </c>
      <c r="N241" s="769"/>
      <c r="O241" s="999">
        <v>0</v>
      </c>
      <c r="P241" s="769"/>
      <c r="Q241" s="999">
        <v>0</v>
      </c>
      <c r="R241" s="769"/>
      <c r="S241" s="999">
        <v>0</v>
      </c>
      <c r="T241" s="769"/>
      <c r="U241" s="999">
        <v>0</v>
      </c>
      <c r="V241" s="769"/>
      <c r="W241" s="999">
        <v>0</v>
      </c>
      <c r="X241" s="769"/>
      <c r="Y241" s="999">
        <v>0</v>
      </c>
      <c r="Z241" s="769"/>
      <c r="AA241" s="999">
        <v>0</v>
      </c>
      <c r="AB241" s="769"/>
      <c r="AC241" s="999">
        <v>0</v>
      </c>
      <c r="AD241" s="769"/>
      <c r="AE241" s="769"/>
      <c r="AF241" s="769"/>
      <c r="AG241" s="769"/>
      <c r="AH241" s="769"/>
      <c r="AI241" s="769"/>
      <c r="AJ241" s="868"/>
      <c r="AK241" s="868"/>
      <c r="AL241" s="868"/>
      <c r="AM241" s="1023"/>
    </row>
    <row r="242" spans="1:39" ht="12.75">
      <c r="A242" s="633"/>
      <c r="B242" s="989">
        <f t="shared" si="13"/>
        <v>66</v>
      </c>
      <c r="C242" s="602"/>
      <c r="D242" s="598"/>
      <c r="E242" s="1366" t="s">
        <v>78</v>
      </c>
      <c r="F242" s="1212">
        <f>INDEX(Υπόδειγμα_1_1!$E$47:$H$83,MATCH($D$238,Υπόδειγμα_1_1!$D$47:$D$83,0),4)</f>
        <v>0</v>
      </c>
      <c r="G242" s="768"/>
      <c r="H242" s="769"/>
      <c r="I242" s="769"/>
      <c r="J242" s="769"/>
      <c r="K242" s="769"/>
      <c r="L242" s="769"/>
      <c r="M242" s="999">
        <v>0</v>
      </c>
      <c r="N242" s="769"/>
      <c r="O242" s="999">
        <v>0</v>
      </c>
      <c r="P242" s="769"/>
      <c r="Q242" s="999">
        <v>0</v>
      </c>
      <c r="R242" s="769"/>
      <c r="S242" s="999">
        <v>0</v>
      </c>
      <c r="T242" s="769"/>
      <c r="U242" s="999">
        <v>0</v>
      </c>
      <c r="V242" s="769"/>
      <c r="W242" s="999">
        <v>0</v>
      </c>
      <c r="X242" s="769"/>
      <c r="Y242" s="999">
        <v>0</v>
      </c>
      <c r="Z242" s="769"/>
      <c r="AA242" s="999">
        <v>0</v>
      </c>
      <c r="AB242" s="769"/>
      <c r="AC242" s="999">
        <v>0</v>
      </c>
      <c r="AD242" s="769"/>
      <c r="AE242" s="769"/>
      <c r="AF242" s="769"/>
      <c r="AG242" s="769"/>
      <c r="AH242" s="769"/>
      <c r="AI242" s="769"/>
      <c r="AJ242" s="868"/>
      <c r="AK242" s="868"/>
      <c r="AL242" s="868"/>
      <c r="AM242" s="1023"/>
    </row>
    <row r="243" spans="1:39" ht="12.75">
      <c r="A243" s="633"/>
      <c r="B243" s="989">
        <f t="shared" si="13"/>
        <v>67</v>
      </c>
      <c r="C243" s="602"/>
      <c r="D243" s="598" t="str">
        <f>Υπόδειγμα_1_1!D60</f>
        <v>Καλώδια οπτικής ίνας</v>
      </c>
      <c r="E243" s="636"/>
      <c r="F243" s="1005"/>
      <c r="G243" s="1213"/>
      <c r="H243" s="996"/>
      <c r="I243" s="996"/>
      <c r="J243" s="996"/>
      <c r="K243" s="996"/>
      <c r="L243" s="996"/>
      <c r="M243" s="996"/>
      <c r="N243" s="996"/>
      <c r="O243" s="996"/>
      <c r="P243" s="996"/>
      <c r="Q243" s="996"/>
      <c r="R243" s="996"/>
      <c r="S243" s="996"/>
      <c r="T243" s="996"/>
      <c r="U243" s="996"/>
      <c r="V243" s="996"/>
      <c r="W243" s="996"/>
      <c r="X243" s="996"/>
      <c r="Y243" s="996"/>
      <c r="Z243" s="996"/>
      <c r="AA243" s="996"/>
      <c r="AB243" s="996"/>
      <c r="AC243" s="996"/>
      <c r="AD243" s="996"/>
      <c r="AE243" s="996"/>
      <c r="AF243" s="996"/>
      <c r="AG243" s="996"/>
      <c r="AH243" s="996"/>
      <c r="AI243" s="996"/>
      <c r="AJ243" s="997"/>
      <c r="AK243" s="997"/>
      <c r="AL243" s="997"/>
      <c r="AM243" s="1015"/>
    </row>
    <row r="244" spans="1:39" ht="25.5">
      <c r="A244" s="633"/>
      <c r="B244" s="989">
        <f t="shared" si="13"/>
        <v>68</v>
      </c>
      <c r="C244" s="602"/>
      <c r="D244" s="598"/>
      <c r="E244" s="1364" t="s">
        <v>222</v>
      </c>
      <c r="F244" s="1212">
        <f>INDEX(Υπόδειγμα_1_1!$E$47:$H$83,MATCH($D$243,Υπόδειγμα_1_1!$D$47:$D$83,0),1)</f>
        <v>0</v>
      </c>
      <c r="G244" s="768"/>
      <c r="H244" s="769"/>
      <c r="I244" s="769"/>
      <c r="J244" s="769"/>
      <c r="K244" s="769"/>
      <c r="L244" s="769"/>
      <c r="M244" s="999">
        <v>0</v>
      </c>
      <c r="N244" s="769"/>
      <c r="O244" s="999">
        <v>0</v>
      </c>
      <c r="P244" s="769"/>
      <c r="Q244" s="999">
        <v>0</v>
      </c>
      <c r="R244" s="769"/>
      <c r="S244" s="999">
        <v>0</v>
      </c>
      <c r="T244" s="769"/>
      <c r="U244" s="999">
        <v>0</v>
      </c>
      <c r="V244" s="769"/>
      <c r="W244" s="999">
        <v>0</v>
      </c>
      <c r="X244" s="769"/>
      <c r="Y244" s="999">
        <v>0</v>
      </c>
      <c r="Z244" s="769"/>
      <c r="AA244" s="999">
        <v>0</v>
      </c>
      <c r="AB244" s="769"/>
      <c r="AC244" s="999">
        <v>0</v>
      </c>
      <c r="AD244" s="769"/>
      <c r="AE244" s="769"/>
      <c r="AF244" s="769"/>
      <c r="AG244" s="769"/>
      <c r="AH244" s="769"/>
      <c r="AI244" s="769"/>
      <c r="AJ244" s="868"/>
      <c r="AK244" s="868"/>
      <c r="AL244" s="868"/>
      <c r="AM244" s="1023"/>
    </row>
    <row r="245" spans="1:39" ht="12.75">
      <c r="A245" s="633"/>
      <c r="B245" s="989">
        <f t="shared" si="13"/>
        <v>69</v>
      </c>
      <c r="C245" s="602"/>
      <c r="D245" s="598"/>
      <c r="E245" s="1366" t="s">
        <v>100</v>
      </c>
      <c r="F245" s="1212">
        <f>INDEX(Υπόδειγμα_1_1!$E$47:$H$83,MATCH($D$243,Υπόδειγμα_1_1!$D$47:$D$83,0),2)</f>
        <v>0</v>
      </c>
      <c r="G245" s="768"/>
      <c r="H245" s="769"/>
      <c r="I245" s="769"/>
      <c r="J245" s="769"/>
      <c r="K245" s="769"/>
      <c r="L245" s="769"/>
      <c r="M245" s="999">
        <v>0</v>
      </c>
      <c r="N245" s="769"/>
      <c r="O245" s="999">
        <v>0</v>
      </c>
      <c r="P245" s="769"/>
      <c r="Q245" s="999">
        <v>0</v>
      </c>
      <c r="R245" s="769"/>
      <c r="S245" s="999">
        <v>0</v>
      </c>
      <c r="T245" s="769"/>
      <c r="U245" s="999">
        <v>0</v>
      </c>
      <c r="V245" s="769"/>
      <c r="W245" s="999">
        <v>0</v>
      </c>
      <c r="X245" s="769"/>
      <c r="Y245" s="999">
        <v>0</v>
      </c>
      <c r="Z245" s="769"/>
      <c r="AA245" s="999">
        <v>0</v>
      </c>
      <c r="AB245" s="769"/>
      <c r="AC245" s="999">
        <v>0</v>
      </c>
      <c r="AD245" s="769"/>
      <c r="AE245" s="769"/>
      <c r="AF245" s="769"/>
      <c r="AG245" s="769"/>
      <c r="AH245" s="769"/>
      <c r="AI245" s="769"/>
      <c r="AJ245" s="868"/>
      <c r="AK245" s="868"/>
      <c r="AL245" s="868"/>
      <c r="AM245" s="1023"/>
    </row>
    <row r="246" spans="1:39" ht="12.75">
      <c r="A246" s="633"/>
      <c r="B246" s="989">
        <f t="shared" si="13"/>
        <v>70</v>
      </c>
      <c r="C246" s="602"/>
      <c r="D246" s="598"/>
      <c r="E246" s="1366" t="s">
        <v>132</v>
      </c>
      <c r="F246" s="1212">
        <f>INDEX(Υπόδειγμα_1_1!$E$47:$H$83,MATCH($D$243,Υπόδειγμα_1_1!$D$47:$D$83,0),3)</f>
        <v>0</v>
      </c>
      <c r="G246" s="768"/>
      <c r="H246" s="769"/>
      <c r="I246" s="769"/>
      <c r="J246" s="769"/>
      <c r="K246" s="769"/>
      <c r="L246" s="769"/>
      <c r="M246" s="999">
        <v>0</v>
      </c>
      <c r="N246" s="769"/>
      <c r="O246" s="999">
        <v>0</v>
      </c>
      <c r="P246" s="769"/>
      <c r="Q246" s="999">
        <v>0</v>
      </c>
      <c r="R246" s="769"/>
      <c r="S246" s="999">
        <v>0</v>
      </c>
      <c r="T246" s="769"/>
      <c r="U246" s="999">
        <v>0</v>
      </c>
      <c r="V246" s="769"/>
      <c r="W246" s="999">
        <v>0</v>
      </c>
      <c r="X246" s="769"/>
      <c r="Y246" s="999">
        <v>0</v>
      </c>
      <c r="Z246" s="769"/>
      <c r="AA246" s="999">
        <v>0</v>
      </c>
      <c r="AB246" s="769"/>
      <c r="AC246" s="999">
        <v>0</v>
      </c>
      <c r="AD246" s="769"/>
      <c r="AE246" s="769"/>
      <c r="AF246" s="769"/>
      <c r="AG246" s="769"/>
      <c r="AH246" s="769"/>
      <c r="AI246" s="769"/>
      <c r="AJ246" s="868"/>
      <c r="AK246" s="868"/>
      <c r="AL246" s="868"/>
      <c r="AM246" s="1023"/>
    </row>
    <row r="247" spans="1:39" ht="12.75">
      <c r="A247" s="633"/>
      <c r="B247" s="989">
        <f t="shared" si="13"/>
        <v>71</v>
      </c>
      <c r="C247" s="602"/>
      <c r="D247" s="598"/>
      <c r="E247" s="1366" t="s">
        <v>78</v>
      </c>
      <c r="F247" s="1212">
        <f>INDEX(Υπόδειγμα_1_1!$E$47:$H$83,MATCH($D$243,Υπόδειγμα_1_1!$D$47:$D$83,0),4)</f>
        <v>0</v>
      </c>
      <c r="G247" s="768"/>
      <c r="H247" s="769"/>
      <c r="I247" s="769"/>
      <c r="J247" s="769"/>
      <c r="K247" s="769"/>
      <c r="L247" s="769"/>
      <c r="M247" s="999">
        <v>0</v>
      </c>
      <c r="N247" s="769"/>
      <c r="O247" s="999">
        <v>0</v>
      </c>
      <c r="P247" s="769"/>
      <c r="Q247" s="999">
        <v>0</v>
      </c>
      <c r="R247" s="769"/>
      <c r="S247" s="999">
        <v>0</v>
      </c>
      <c r="T247" s="769"/>
      <c r="U247" s="999">
        <v>0</v>
      </c>
      <c r="V247" s="769"/>
      <c r="W247" s="999">
        <v>0</v>
      </c>
      <c r="X247" s="769"/>
      <c r="Y247" s="999">
        <v>0</v>
      </c>
      <c r="Z247" s="769"/>
      <c r="AA247" s="999">
        <v>0</v>
      </c>
      <c r="AB247" s="769"/>
      <c r="AC247" s="999">
        <v>0</v>
      </c>
      <c r="AD247" s="769"/>
      <c r="AE247" s="769"/>
      <c r="AF247" s="769"/>
      <c r="AG247" s="769"/>
      <c r="AH247" s="769"/>
      <c r="AI247" s="769"/>
      <c r="AJ247" s="868"/>
      <c r="AK247" s="868"/>
      <c r="AL247" s="868"/>
      <c r="AM247" s="1023"/>
    </row>
    <row r="248" spans="1:39" ht="12.75">
      <c r="A248" s="633"/>
      <c r="B248" s="989">
        <f t="shared" si="13"/>
        <v>72</v>
      </c>
      <c r="C248" s="602"/>
      <c r="D248" s="598" t="str">
        <f>Υπόδειγμα_1_1!D61</f>
        <v>Κατανάλωση ρεύματος, προμήθεια ρεύματος έκτακτης ανάγκης, κλιματισμός</v>
      </c>
      <c r="E248" s="913"/>
      <c r="F248" s="1005"/>
      <c r="G248" s="1223"/>
      <c r="H248" s="996"/>
      <c r="I248" s="996"/>
      <c r="J248" s="996"/>
      <c r="K248" s="996"/>
      <c r="L248" s="996"/>
      <c r="M248" s="1001"/>
      <c r="N248" s="996"/>
      <c r="O248" s="1001"/>
      <c r="P248" s="996"/>
      <c r="Q248" s="1001"/>
      <c r="R248" s="996"/>
      <c r="S248" s="1001"/>
      <c r="T248" s="996"/>
      <c r="U248" s="1001"/>
      <c r="V248" s="996"/>
      <c r="W248" s="1001"/>
      <c r="X248" s="996"/>
      <c r="Y248" s="1001"/>
      <c r="Z248" s="996"/>
      <c r="AA248" s="1001"/>
      <c r="AB248" s="996"/>
      <c r="AC248" s="1001"/>
      <c r="AD248" s="1001"/>
      <c r="AE248" s="1001"/>
      <c r="AF248" s="1001"/>
      <c r="AG248" s="1001"/>
      <c r="AH248" s="996"/>
      <c r="AI248" s="996"/>
      <c r="AJ248" s="997"/>
      <c r="AK248" s="997"/>
      <c r="AL248" s="997"/>
      <c r="AM248" s="1015"/>
    </row>
    <row r="249" spans="1:39" ht="25.5">
      <c r="A249" s="633"/>
      <c r="B249" s="989">
        <f t="shared" si="13"/>
        <v>73</v>
      </c>
      <c r="C249" s="602"/>
      <c r="D249" s="598"/>
      <c r="E249" s="1364" t="s">
        <v>222</v>
      </c>
      <c r="F249" s="1212">
        <f>INDEX(Υπόδειγμα_1_1!$E$47:$H$83,MATCH($D$248,Υπόδειγμα_1_1!$D$47:$D$83,0),1)</f>
        <v>0</v>
      </c>
      <c r="G249" s="1222">
        <v>0</v>
      </c>
      <c r="H249" s="999">
        <v>0</v>
      </c>
      <c r="I249" s="999">
        <v>0</v>
      </c>
      <c r="J249" s="999">
        <v>0</v>
      </c>
      <c r="K249" s="999">
        <v>0</v>
      </c>
      <c r="L249" s="999">
        <v>0</v>
      </c>
      <c r="M249" s="769"/>
      <c r="N249" s="999">
        <v>0</v>
      </c>
      <c r="O249" s="769"/>
      <c r="P249" s="999">
        <v>0</v>
      </c>
      <c r="Q249" s="769"/>
      <c r="R249" s="999">
        <v>0</v>
      </c>
      <c r="S249" s="769"/>
      <c r="T249" s="999">
        <v>0</v>
      </c>
      <c r="U249" s="769"/>
      <c r="V249" s="999">
        <v>0</v>
      </c>
      <c r="W249" s="769"/>
      <c r="X249" s="999">
        <v>0</v>
      </c>
      <c r="Y249" s="769"/>
      <c r="Z249" s="999">
        <v>0</v>
      </c>
      <c r="AA249" s="769"/>
      <c r="AB249" s="999">
        <v>0</v>
      </c>
      <c r="AC249" s="769"/>
      <c r="AD249" s="999">
        <v>0</v>
      </c>
      <c r="AE249" s="999">
        <v>0</v>
      </c>
      <c r="AF249" s="999">
        <v>0</v>
      </c>
      <c r="AG249" s="999">
        <v>0</v>
      </c>
      <c r="AH249" s="999">
        <v>0</v>
      </c>
      <c r="AI249" s="999">
        <v>0</v>
      </c>
      <c r="AJ249" s="1002">
        <v>0</v>
      </c>
      <c r="AK249" s="1002">
        <v>0</v>
      </c>
      <c r="AL249" s="1002">
        <v>0</v>
      </c>
      <c r="AM249" s="1023"/>
    </row>
    <row r="250" spans="1:39" ht="12.75">
      <c r="A250" s="633"/>
      <c r="B250" s="989">
        <f t="shared" si="13"/>
        <v>74</v>
      </c>
      <c r="C250" s="602"/>
      <c r="D250" s="598"/>
      <c r="E250" s="1366" t="s">
        <v>100</v>
      </c>
      <c r="F250" s="1212">
        <f>INDEX(Υπόδειγμα_1_1!$E$47:$H$83,MATCH($D$248,Υπόδειγμα_1_1!$D$47:$D$83,0),2)</f>
        <v>0</v>
      </c>
      <c r="G250" s="1222">
        <v>0</v>
      </c>
      <c r="H250" s="999">
        <v>0</v>
      </c>
      <c r="I250" s="999">
        <v>0</v>
      </c>
      <c r="J250" s="999">
        <v>0</v>
      </c>
      <c r="K250" s="999">
        <v>0</v>
      </c>
      <c r="L250" s="999">
        <v>0</v>
      </c>
      <c r="M250" s="769"/>
      <c r="N250" s="999">
        <v>0</v>
      </c>
      <c r="O250" s="769"/>
      <c r="P250" s="999">
        <v>0</v>
      </c>
      <c r="Q250" s="769"/>
      <c r="R250" s="999">
        <v>0</v>
      </c>
      <c r="S250" s="769"/>
      <c r="T250" s="999">
        <v>0</v>
      </c>
      <c r="U250" s="769"/>
      <c r="V250" s="999">
        <v>0</v>
      </c>
      <c r="W250" s="769"/>
      <c r="X250" s="999">
        <v>0</v>
      </c>
      <c r="Y250" s="769"/>
      <c r="Z250" s="999">
        <v>0</v>
      </c>
      <c r="AA250" s="769"/>
      <c r="AB250" s="999">
        <v>0</v>
      </c>
      <c r="AC250" s="769"/>
      <c r="AD250" s="999">
        <v>0</v>
      </c>
      <c r="AE250" s="999">
        <v>0</v>
      </c>
      <c r="AF250" s="999">
        <v>0</v>
      </c>
      <c r="AG250" s="999">
        <v>0</v>
      </c>
      <c r="AH250" s="999">
        <v>0</v>
      </c>
      <c r="AI250" s="999">
        <v>0</v>
      </c>
      <c r="AJ250" s="1002">
        <v>0</v>
      </c>
      <c r="AK250" s="1002">
        <v>0</v>
      </c>
      <c r="AL250" s="1002">
        <v>0</v>
      </c>
      <c r="AM250" s="1023"/>
    </row>
    <row r="251" spans="1:39" ht="12.75">
      <c r="A251" s="633"/>
      <c r="B251" s="989">
        <f t="shared" si="13"/>
        <v>75</v>
      </c>
      <c r="C251" s="602"/>
      <c r="D251" s="598"/>
      <c r="E251" s="1366" t="s">
        <v>132</v>
      </c>
      <c r="F251" s="1212">
        <f>INDEX(Υπόδειγμα_1_1!$E$47:$H$83,MATCH($D$248,Υπόδειγμα_1_1!$D$47:$D$83,0),3)</f>
        <v>0</v>
      </c>
      <c r="G251" s="1222">
        <v>0</v>
      </c>
      <c r="H251" s="999">
        <v>0</v>
      </c>
      <c r="I251" s="999">
        <v>0</v>
      </c>
      <c r="J251" s="999">
        <v>0</v>
      </c>
      <c r="K251" s="999">
        <v>0</v>
      </c>
      <c r="L251" s="999">
        <v>0</v>
      </c>
      <c r="M251" s="769"/>
      <c r="N251" s="999">
        <v>0</v>
      </c>
      <c r="O251" s="769"/>
      <c r="P251" s="999">
        <v>0</v>
      </c>
      <c r="Q251" s="769"/>
      <c r="R251" s="999">
        <v>0</v>
      </c>
      <c r="S251" s="769"/>
      <c r="T251" s="999">
        <v>0</v>
      </c>
      <c r="U251" s="769"/>
      <c r="V251" s="999">
        <v>0</v>
      </c>
      <c r="W251" s="769"/>
      <c r="X251" s="999">
        <v>0</v>
      </c>
      <c r="Y251" s="769"/>
      <c r="Z251" s="999">
        <v>0</v>
      </c>
      <c r="AA251" s="769"/>
      <c r="AB251" s="999">
        <v>0</v>
      </c>
      <c r="AC251" s="769"/>
      <c r="AD251" s="999">
        <v>0</v>
      </c>
      <c r="AE251" s="999">
        <v>0</v>
      </c>
      <c r="AF251" s="999">
        <v>0</v>
      </c>
      <c r="AG251" s="999">
        <v>0</v>
      </c>
      <c r="AH251" s="999">
        <v>0</v>
      </c>
      <c r="AI251" s="999">
        <v>0</v>
      </c>
      <c r="AJ251" s="1002">
        <v>0</v>
      </c>
      <c r="AK251" s="1002">
        <v>0</v>
      </c>
      <c r="AL251" s="1002">
        <v>0</v>
      </c>
      <c r="AM251" s="1023"/>
    </row>
    <row r="252" spans="1:39" ht="12.75">
      <c r="A252" s="633"/>
      <c r="B252" s="989">
        <f t="shared" si="13"/>
        <v>76</v>
      </c>
      <c r="C252" s="602"/>
      <c r="D252" s="598"/>
      <c r="E252" s="1366" t="s">
        <v>78</v>
      </c>
      <c r="F252" s="1212">
        <f>INDEX(Υπόδειγμα_1_1!$E$47:$H$83,MATCH($D$248,Υπόδειγμα_1_1!$D$47:$D$83,0),4)</f>
        <v>0</v>
      </c>
      <c r="G252" s="1222">
        <v>0</v>
      </c>
      <c r="H252" s="999">
        <v>0</v>
      </c>
      <c r="I252" s="999">
        <v>0</v>
      </c>
      <c r="J252" s="999">
        <v>0</v>
      </c>
      <c r="K252" s="999">
        <v>0</v>
      </c>
      <c r="L252" s="999">
        <v>0</v>
      </c>
      <c r="M252" s="769"/>
      <c r="N252" s="999">
        <v>0</v>
      </c>
      <c r="O252" s="769"/>
      <c r="P252" s="999">
        <v>0</v>
      </c>
      <c r="Q252" s="769"/>
      <c r="R252" s="999">
        <v>0</v>
      </c>
      <c r="S252" s="769"/>
      <c r="T252" s="999">
        <v>0</v>
      </c>
      <c r="U252" s="769"/>
      <c r="V252" s="999">
        <v>0</v>
      </c>
      <c r="W252" s="769"/>
      <c r="X252" s="999">
        <v>0</v>
      </c>
      <c r="Y252" s="769"/>
      <c r="Z252" s="999">
        <v>0</v>
      </c>
      <c r="AA252" s="769"/>
      <c r="AB252" s="999">
        <v>0</v>
      </c>
      <c r="AC252" s="769"/>
      <c r="AD252" s="999">
        <v>0</v>
      </c>
      <c r="AE252" s="999">
        <v>0</v>
      </c>
      <c r="AF252" s="999">
        <v>0</v>
      </c>
      <c r="AG252" s="999">
        <v>0</v>
      </c>
      <c r="AH252" s="999">
        <v>0</v>
      </c>
      <c r="AI252" s="999">
        <v>0</v>
      </c>
      <c r="AJ252" s="1002">
        <v>0</v>
      </c>
      <c r="AK252" s="1002">
        <v>0</v>
      </c>
      <c r="AL252" s="1002">
        <v>0</v>
      </c>
      <c r="AM252" s="1023"/>
    </row>
    <row r="253" spans="1:39" ht="12.75">
      <c r="A253" s="633"/>
      <c r="B253" s="989">
        <f t="shared" si="13"/>
        <v>77</v>
      </c>
      <c r="C253" s="602"/>
      <c r="D253" s="598" t="str">
        <f>Υπόδειγμα_1_1!D62</f>
        <v>Κέντρο Διαχείρισης Δικτύου PSTN</v>
      </c>
      <c r="E253" s="913"/>
      <c r="F253" s="1212"/>
      <c r="G253" s="1223"/>
      <c r="H253" s="996"/>
      <c r="I253" s="996"/>
      <c r="J253" s="996"/>
      <c r="K253" s="996"/>
      <c r="L253" s="996"/>
      <c r="M253" s="1001"/>
      <c r="N253" s="996"/>
      <c r="O253" s="1001"/>
      <c r="P253" s="996"/>
      <c r="Q253" s="1001"/>
      <c r="R253" s="996"/>
      <c r="S253" s="1001"/>
      <c r="T253" s="996"/>
      <c r="U253" s="1001"/>
      <c r="V253" s="996"/>
      <c r="W253" s="1001"/>
      <c r="X253" s="996"/>
      <c r="Y253" s="1001"/>
      <c r="Z253" s="996"/>
      <c r="AA253" s="1001"/>
      <c r="AB253" s="996"/>
      <c r="AC253" s="1001"/>
      <c r="AD253" s="1001"/>
      <c r="AE253" s="1001"/>
      <c r="AF253" s="1001"/>
      <c r="AG253" s="1001"/>
      <c r="AH253" s="996"/>
      <c r="AI253" s="996"/>
      <c r="AJ253" s="997"/>
      <c r="AK253" s="997"/>
      <c r="AL253" s="997"/>
      <c r="AM253" s="1015"/>
    </row>
    <row r="254" spans="1:39" ht="25.5">
      <c r="A254" s="633"/>
      <c r="B254" s="989">
        <f t="shared" si="13"/>
        <v>78</v>
      </c>
      <c r="C254" s="602"/>
      <c r="D254" s="598"/>
      <c r="E254" s="1364" t="s">
        <v>222</v>
      </c>
      <c r="F254" s="1212">
        <f>INDEX(Υπόδειγμα_1_1!$E$47:$H$83,MATCH($D$253,Υπόδειγμα_1_1!$D$47:$D$83,0),1)</f>
        <v>0</v>
      </c>
      <c r="G254" s="1222">
        <v>0</v>
      </c>
      <c r="H254" s="999">
        <v>0</v>
      </c>
      <c r="I254" s="999">
        <v>0</v>
      </c>
      <c r="J254" s="999">
        <v>0</v>
      </c>
      <c r="K254" s="999">
        <v>0</v>
      </c>
      <c r="L254" s="999">
        <v>0</v>
      </c>
      <c r="M254" s="769"/>
      <c r="N254" s="999">
        <v>0</v>
      </c>
      <c r="O254" s="769"/>
      <c r="P254" s="999">
        <v>0</v>
      </c>
      <c r="Q254" s="769"/>
      <c r="R254" s="999">
        <v>0</v>
      </c>
      <c r="S254" s="769"/>
      <c r="T254" s="999">
        <v>0</v>
      </c>
      <c r="U254" s="769"/>
      <c r="V254" s="999">
        <v>0</v>
      </c>
      <c r="W254" s="769"/>
      <c r="X254" s="999">
        <v>0</v>
      </c>
      <c r="Y254" s="769"/>
      <c r="Z254" s="999">
        <v>0</v>
      </c>
      <c r="AA254" s="769"/>
      <c r="AB254" s="999">
        <v>0</v>
      </c>
      <c r="AC254" s="769"/>
      <c r="AD254" s="769"/>
      <c r="AE254" s="769"/>
      <c r="AF254" s="769"/>
      <c r="AG254" s="769"/>
      <c r="AH254" s="769"/>
      <c r="AI254" s="769"/>
      <c r="AJ254" s="868"/>
      <c r="AK254" s="868"/>
      <c r="AL254" s="868"/>
      <c r="AM254" s="1023"/>
    </row>
    <row r="255" spans="1:39" ht="12.75">
      <c r="A255" s="633"/>
      <c r="B255" s="989">
        <f t="shared" si="13"/>
        <v>79</v>
      </c>
      <c r="C255" s="602"/>
      <c r="D255" s="598"/>
      <c r="E255" s="1366" t="s">
        <v>100</v>
      </c>
      <c r="F255" s="1212">
        <f>INDEX(Υπόδειγμα_1_1!$E$47:$H$83,MATCH($D$253,Υπόδειγμα_1_1!$D$47:$D$83,0),2)</f>
        <v>0</v>
      </c>
      <c r="G255" s="1222">
        <v>0</v>
      </c>
      <c r="H255" s="999">
        <v>0</v>
      </c>
      <c r="I255" s="999">
        <v>0</v>
      </c>
      <c r="J255" s="999">
        <v>0</v>
      </c>
      <c r="K255" s="999">
        <v>0</v>
      </c>
      <c r="L255" s="999">
        <v>0</v>
      </c>
      <c r="M255" s="769"/>
      <c r="N255" s="999">
        <v>0</v>
      </c>
      <c r="O255" s="769"/>
      <c r="P255" s="999">
        <v>0</v>
      </c>
      <c r="Q255" s="769"/>
      <c r="R255" s="999">
        <v>0</v>
      </c>
      <c r="S255" s="769"/>
      <c r="T255" s="999">
        <v>0</v>
      </c>
      <c r="U255" s="769"/>
      <c r="V255" s="999">
        <v>0</v>
      </c>
      <c r="W255" s="769"/>
      <c r="X255" s="999">
        <v>0</v>
      </c>
      <c r="Y255" s="769"/>
      <c r="Z255" s="999">
        <v>0</v>
      </c>
      <c r="AA255" s="769"/>
      <c r="AB255" s="999">
        <v>0</v>
      </c>
      <c r="AC255" s="769"/>
      <c r="AD255" s="769"/>
      <c r="AE255" s="769"/>
      <c r="AF255" s="769"/>
      <c r="AG255" s="769"/>
      <c r="AH255" s="769"/>
      <c r="AI255" s="769"/>
      <c r="AJ255" s="868"/>
      <c r="AK255" s="868"/>
      <c r="AL255" s="868"/>
      <c r="AM255" s="1023"/>
    </row>
    <row r="256" spans="1:39" ht="12.75">
      <c r="A256" s="633"/>
      <c r="B256" s="989">
        <f t="shared" si="13"/>
        <v>80</v>
      </c>
      <c r="C256" s="602"/>
      <c r="D256" s="598"/>
      <c r="E256" s="1366" t="s">
        <v>132</v>
      </c>
      <c r="F256" s="1212">
        <f>INDEX(Υπόδειγμα_1_1!$E$47:$H$83,MATCH($D$253,Υπόδειγμα_1_1!$D$47:$D$83,0),3)</f>
        <v>0</v>
      </c>
      <c r="G256" s="1222">
        <v>0</v>
      </c>
      <c r="H256" s="999">
        <v>0</v>
      </c>
      <c r="I256" s="999">
        <v>0</v>
      </c>
      <c r="J256" s="999">
        <v>0</v>
      </c>
      <c r="K256" s="999">
        <v>0</v>
      </c>
      <c r="L256" s="999">
        <v>0</v>
      </c>
      <c r="M256" s="769"/>
      <c r="N256" s="999">
        <v>0</v>
      </c>
      <c r="O256" s="769"/>
      <c r="P256" s="999">
        <v>0</v>
      </c>
      <c r="Q256" s="769"/>
      <c r="R256" s="999">
        <v>0</v>
      </c>
      <c r="S256" s="769"/>
      <c r="T256" s="999">
        <v>0</v>
      </c>
      <c r="U256" s="769"/>
      <c r="V256" s="999">
        <v>0</v>
      </c>
      <c r="W256" s="769"/>
      <c r="X256" s="999">
        <v>0</v>
      </c>
      <c r="Y256" s="769"/>
      <c r="Z256" s="999">
        <v>0</v>
      </c>
      <c r="AA256" s="769"/>
      <c r="AB256" s="999">
        <v>0</v>
      </c>
      <c r="AC256" s="769"/>
      <c r="AD256" s="769"/>
      <c r="AE256" s="769"/>
      <c r="AF256" s="769"/>
      <c r="AG256" s="769"/>
      <c r="AH256" s="769"/>
      <c r="AI256" s="769"/>
      <c r="AJ256" s="868"/>
      <c r="AK256" s="868"/>
      <c r="AL256" s="868"/>
      <c r="AM256" s="1023"/>
    </row>
    <row r="257" spans="1:39" ht="12.75">
      <c r="A257" s="633"/>
      <c r="B257" s="989">
        <f t="shared" si="13"/>
        <v>81</v>
      </c>
      <c r="C257" s="602"/>
      <c r="D257" s="598"/>
      <c r="E257" s="1366" t="s">
        <v>78</v>
      </c>
      <c r="F257" s="1212">
        <f>INDEX(Υπόδειγμα_1_1!$E$47:$H$83,MATCH($D$253,Υπόδειγμα_1_1!$D$47:$D$83,0),4)</f>
        <v>0</v>
      </c>
      <c r="G257" s="1222">
        <v>0</v>
      </c>
      <c r="H257" s="999">
        <v>0</v>
      </c>
      <c r="I257" s="999">
        <v>0</v>
      </c>
      <c r="J257" s="999">
        <v>0</v>
      </c>
      <c r="K257" s="999">
        <v>0</v>
      </c>
      <c r="L257" s="999">
        <v>0</v>
      </c>
      <c r="M257" s="769"/>
      <c r="N257" s="999">
        <v>0</v>
      </c>
      <c r="O257" s="769"/>
      <c r="P257" s="999">
        <v>0</v>
      </c>
      <c r="Q257" s="769"/>
      <c r="R257" s="999">
        <v>0</v>
      </c>
      <c r="S257" s="769"/>
      <c r="T257" s="999">
        <v>0</v>
      </c>
      <c r="U257" s="769"/>
      <c r="V257" s="999">
        <v>0</v>
      </c>
      <c r="W257" s="769"/>
      <c r="X257" s="999">
        <v>0</v>
      </c>
      <c r="Y257" s="769"/>
      <c r="Z257" s="999">
        <v>0</v>
      </c>
      <c r="AA257" s="769"/>
      <c r="AB257" s="999">
        <v>0</v>
      </c>
      <c r="AC257" s="769"/>
      <c r="AD257" s="769"/>
      <c r="AE257" s="769"/>
      <c r="AF257" s="769"/>
      <c r="AG257" s="769"/>
      <c r="AH257" s="769"/>
      <c r="AI257" s="769"/>
      <c r="AJ257" s="868"/>
      <c r="AK257" s="868"/>
      <c r="AL257" s="868"/>
      <c r="AM257" s="1023"/>
    </row>
    <row r="258" spans="1:39" ht="12.75">
      <c r="A258" s="633"/>
      <c r="B258" s="989">
        <f t="shared" si="13"/>
        <v>82</v>
      </c>
      <c r="C258" s="602"/>
      <c r="D258" s="598" t="str">
        <f>Υπόδειγμα_1_1!D63</f>
        <v>DSLAMs (εξοπλισμός που σχετίζεται με τη χωρητικότητα)</v>
      </c>
      <c r="E258" s="913"/>
      <c r="F258" s="1212"/>
      <c r="G258" s="1213"/>
      <c r="H258" s="996"/>
      <c r="I258" s="996"/>
      <c r="J258" s="996"/>
      <c r="K258" s="996"/>
      <c r="L258" s="996"/>
      <c r="M258" s="996"/>
      <c r="N258" s="996"/>
      <c r="O258" s="996"/>
      <c r="P258" s="996"/>
      <c r="Q258" s="996"/>
      <c r="R258" s="996"/>
      <c r="S258" s="996"/>
      <c r="T258" s="996"/>
      <c r="U258" s="996"/>
      <c r="V258" s="996"/>
      <c r="W258" s="996"/>
      <c r="X258" s="996"/>
      <c r="Y258" s="996"/>
      <c r="Z258" s="996"/>
      <c r="AA258" s="996"/>
      <c r="AB258" s="996"/>
      <c r="AC258" s="996"/>
      <c r="AD258" s="996"/>
      <c r="AE258" s="996"/>
      <c r="AF258" s="996"/>
      <c r="AG258" s="996"/>
      <c r="AH258" s="996"/>
      <c r="AI258" s="996"/>
      <c r="AJ258" s="996"/>
      <c r="AK258" s="996"/>
      <c r="AL258" s="996"/>
      <c r="AM258" s="1015"/>
    </row>
    <row r="259" spans="1:39" ht="25.5">
      <c r="A259" s="633"/>
      <c r="B259" s="989">
        <f t="shared" si="13"/>
        <v>83</v>
      </c>
      <c r="C259" s="602"/>
      <c r="D259" s="598"/>
      <c r="E259" s="1364" t="s">
        <v>222</v>
      </c>
      <c r="F259" s="1212">
        <f>INDEX(Υπόδειγμα_1_1!$E$47:$H$83,MATCH($D$258,Υπόδειγμα_1_1!$D$47:$D$83,0),1)</f>
        <v>0</v>
      </c>
      <c r="G259" s="768"/>
      <c r="H259" s="769"/>
      <c r="I259" s="769"/>
      <c r="J259" s="769"/>
      <c r="K259" s="769"/>
      <c r="L259" s="769"/>
      <c r="M259" s="769"/>
      <c r="N259" s="769"/>
      <c r="O259" s="769"/>
      <c r="P259" s="769"/>
      <c r="Q259" s="769"/>
      <c r="R259" s="769"/>
      <c r="S259" s="769"/>
      <c r="T259" s="769"/>
      <c r="U259" s="769"/>
      <c r="V259" s="769"/>
      <c r="W259" s="769"/>
      <c r="X259" s="769"/>
      <c r="Y259" s="769"/>
      <c r="Z259" s="769"/>
      <c r="AA259" s="769"/>
      <c r="AB259" s="769"/>
      <c r="AC259" s="769"/>
      <c r="AD259" s="999">
        <v>0</v>
      </c>
      <c r="AE259" s="999">
        <v>0</v>
      </c>
      <c r="AF259" s="769"/>
      <c r="AG259" s="769"/>
      <c r="AH259" s="769"/>
      <c r="AI259" s="769"/>
      <c r="AJ259" s="769"/>
      <c r="AK259" s="769"/>
      <c r="AL259" s="769"/>
      <c r="AM259" s="1023"/>
    </row>
    <row r="260" spans="1:39" ht="12.75">
      <c r="A260" s="633"/>
      <c r="B260" s="989">
        <f t="shared" si="13"/>
        <v>84</v>
      </c>
      <c r="C260" s="602"/>
      <c r="D260" s="598"/>
      <c r="E260" s="1366" t="s">
        <v>100</v>
      </c>
      <c r="F260" s="1212">
        <f>INDEX(Υπόδειγμα_1_1!$E$47:$H$83,MATCH($D$258,Υπόδειγμα_1_1!$D$47:$D$83,0),2)</f>
        <v>0</v>
      </c>
      <c r="G260" s="768"/>
      <c r="H260" s="769"/>
      <c r="I260" s="769"/>
      <c r="J260" s="769"/>
      <c r="K260" s="769"/>
      <c r="L260" s="769"/>
      <c r="M260" s="769"/>
      <c r="N260" s="769"/>
      <c r="O260" s="769"/>
      <c r="P260" s="769"/>
      <c r="Q260" s="769"/>
      <c r="R260" s="769"/>
      <c r="S260" s="769"/>
      <c r="T260" s="769"/>
      <c r="U260" s="769"/>
      <c r="V260" s="769"/>
      <c r="W260" s="769"/>
      <c r="X260" s="769"/>
      <c r="Y260" s="769"/>
      <c r="Z260" s="769"/>
      <c r="AA260" s="769"/>
      <c r="AB260" s="769"/>
      <c r="AC260" s="769"/>
      <c r="AD260" s="999">
        <v>0</v>
      </c>
      <c r="AE260" s="999">
        <v>0</v>
      </c>
      <c r="AF260" s="769"/>
      <c r="AG260" s="769"/>
      <c r="AH260" s="769"/>
      <c r="AI260" s="769"/>
      <c r="AJ260" s="769"/>
      <c r="AK260" s="769"/>
      <c r="AL260" s="769"/>
      <c r="AM260" s="1023"/>
    </row>
    <row r="261" spans="1:39" ht="12.75">
      <c r="A261" s="633"/>
      <c r="B261" s="989">
        <f t="shared" si="13"/>
        <v>85</v>
      </c>
      <c r="C261" s="602"/>
      <c r="D261" s="598"/>
      <c r="E261" s="1366" t="s">
        <v>132</v>
      </c>
      <c r="F261" s="1212">
        <f>INDEX(Υπόδειγμα_1_1!$E$47:$H$83,MATCH($D$258,Υπόδειγμα_1_1!$D$47:$D$83,0),3)</f>
        <v>0</v>
      </c>
      <c r="G261" s="768"/>
      <c r="H261" s="769"/>
      <c r="I261" s="769"/>
      <c r="J261" s="769"/>
      <c r="K261" s="769"/>
      <c r="L261" s="769"/>
      <c r="M261" s="769"/>
      <c r="N261" s="769"/>
      <c r="O261" s="769"/>
      <c r="P261" s="769"/>
      <c r="Q261" s="769"/>
      <c r="R261" s="769"/>
      <c r="S261" s="769"/>
      <c r="T261" s="769"/>
      <c r="U261" s="769"/>
      <c r="V261" s="769"/>
      <c r="W261" s="769"/>
      <c r="X261" s="769"/>
      <c r="Y261" s="769"/>
      <c r="Z261" s="769"/>
      <c r="AA261" s="769"/>
      <c r="AB261" s="769"/>
      <c r="AC261" s="769"/>
      <c r="AD261" s="999">
        <v>0</v>
      </c>
      <c r="AE261" s="999">
        <v>0</v>
      </c>
      <c r="AF261" s="769"/>
      <c r="AG261" s="769"/>
      <c r="AH261" s="769"/>
      <c r="AI261" s="769"/>
      <c r="AJ261" s="769"/>
      <c r="AK261" s="769"/>
      <c r="AL261" s="769"/>
      <c r="AM261" s="1023"/>
    </row>
    <row r="262" spans="1:39" ht="12.75">
      <c r="A262" s="633"/>
      <c r="B262" s="989">
        <f t="shared" si="13"/>
        <v>86</v>
      </c>
      <c r="C262" s="602"/>
      <c r="D262" s="598"/>
      <c r="E262" s="1366" t="s">
        <v>78</v>
      </c>
      <c r="F262" s="1212">
        <f>INDEX(Υπόδειγμα_1_1!$E$47:$H$83,MATCH($D$258,Υπόδειγμα_1_1!$D$47:$D$83,0),4)</f>
        <v>0</v>
      </c>
      <c r="G262" s="768"/>
      <c r="H262" s="769"/>
      <c r="I262" s="769"/>
      <c r="J262" s="769"/>
      <c r="K262" s="769"/>
      <c r="L262" s="769"/>
      <c r="M262" s="769"/>
      <c r="N262" s="769"/>
      <c r="O262" s="769"/>
      <c r="P262" s="769"/>
      <c r="Q262" s="769"/>
      <c r="R262" s="769"/>
      <c r="S262" s="769"/>
      <c r="T262" s="769"/>
      <c r="U262" s="769"/>
      <c r="V262" s="769"/>
      <c r="W262" s="769"/>
      <c r="X262" s="769"/>
      <c r="Y262" s="769"/>
      <c r="Z262" s="769"/>
      <c r="AA262" s="769"/>
      <c r="AB262" s="769"/>
      <c r="AC262" s="769"/>
      <c r="AD262" s="999">
        <v>0</v>
      </c>
      <c r="AE262" s="999">
        <v>0</v>
      </c>
      <c r="AF262" s="769"/>
      <c r="AG262" s="769"/>
      <c r="AH262" s="769"/>
      <c r="AI262" s="769"/>
      <c r="AJ262" s="769"/>
      <c r="AK262" s="769"/>
      <c r="AL262" s="769"/>
      <c r="AM262" s="1023"/>
    </row>
    <row r="263" spans="1:39" ht="12.75">
      <c r="A263" s="633"/>
      <c r="B263" s="989">
        <f t="shared" si="13"/>
        <v>87</v>
      </c>
      <c r="C263" s="602"/>
      <c r="D263" s="598" t="str">
        <f>Υπόδειγμα_1_1!D64</f>
        <v>BRAS</v>
      </c>
      <c r="E263" s="913"/>
      <c r="F263" s="1212"/>
      <c r="G263" s="1213"/>
      <c r="H263" s="996"/>
      <c r="I263" s="996"/>
      <c r="J263" s="996"/>
      <c r="K263" s="996"/>
      <c r="L263" s="996"/>
      <c r="M263" s="996"/>
      <c r="N263" s="996"/>
      <c r="O263" s="996"/>
      <c r="P263" s="996"/>
      <c r="Q263" s="996"/>
      <c r="R263" s="996"/>
      <c r="S263" s="996"/>
      <c r="T263" s="996"/>
      <c r="U263" s="996"/>
      <c r="V263" s="996"/>
      <c r="W263" s="996"/>
      <c r="X263" s="996"/>
      <c r="Y263" s="996"/>
      <c r="Z263" s="996"/>
      <c r="AA263" s="996"/>
      <c r="AB263" s="996"/>
      <c r="AC263" s="996"/>
      <c r="AD263" s="996"/>
      <c r="AE263" s="996"/>
      <c r="AF263" s="996"/>
      <c r="AG263" s="996"/>
      <c r="AH263" s="996"/>
      <c r="AI263" s="996"/>
      <c r="AJ263" s="996"/>
      <c r="AK263" s="996"/>
      <c r="AL263" s="996"/>
      <c r="AM263" s="1015"/>
    </row>
    <row r="264" spans="1:39" ht="25.5">
      <c r="A264" s="633"/>
      <c r="B264" s="989">
        <f t="shared" si="13"/>
        <v>88</v>
      </c>
      <c r="C264" s="602"/>
      <c r="D264" s="598"/>
      <c r="E264" s="1364" t="s">
        <v>222</v>
      </c>
      <c r="F264" s="1212">
        <f>INDEX(Υπόδειγμα_1_1!$E$47:$H$83,MATCH($D$263,Υπόδειγμα_1_1!$D$47:$D$83,0),1)</f>
        <v>0</v>
      </c>
      <c r="G264" s="768"/>
      <c r="H264" s="769"/>
      <c r="I264" s="769"/>
      <c r="J264" s="769"/>
      <c r="K264" s="769"/>
      <c r="L264" s="769"/>
      <c r="M264" s="769"/>
      <c r="N264" s="769"/>
      <c r="O264" s="769"/>
      <c r="P264" s="769"/>
      <c r="Q264" s="769"/>
      <c r="R264" s="769"/>
      <c r="S264" s="769"/>
      <c r="T264" s="769"/>
      <c r="U264" s="769"/>
      <c r="V264" s="769"/>
      <c r="W264" s="769"/>
      <c r="X264" s="769"/>
      <c r="Y264" s="769"/>
      <c r="Z264" s="769"/>
      <c r="AA264" s="769"/>
      <c r="AB264" s="769"/>
      <c r="AC264" s="769"/>
      <c r="AD264" s="769"/>
      <c r="AE264" s="769"/>
      <c r="AF264" s="769"/>
      <c r="AG264" s="769"/>
      <c r="AH264" s="999">
        <v>0</v>
      </c>
      <c r="AI264" s="999">
        <v>0</v>
      </c>
      <c r="AJ264" s="769"/>
      <c r="AK264" s="769"/>
      <c r="AL264" s="769"/>
      <c r="AM264" s="1023"/>
    </row>
    <row r="265" spans="1:39" ht="12.75">
      <c r="A265" s="633"/>
      <c r="B265" s="989">
        <f t="shared" si="13"/>
        <v>89</v>
      </c>
      <c r="C265" s="602"/>
      <c r="D265" s="598"/>
      <c r="E265" s="1366" t="s">
        <v>100</v>
      </c>
      <c r="F265" s="1212">
        <f>INDEX(Υπόδειγμα_1_1!$E$47:$H$83,MATCH($D$263,Υπόδειγμα_1_1!$D$47:$D$83,0),2)</f>
        <v>0</v>
      </c>
      <c r="G265" s="768"/>
      <c r="H265" s="769"/>
      <c r="I265" s="769"/>
      <c r="J265" s="769"/>
      <c r="K265" s="769"/>
      <c r="L265" s="769"/>
      <c r="M265" s="769"/>
      <c r="N265" s="769"/>
      <c r="O265" s="769"/>
      <c r="P265" s="769"/>
      <c r="Q265" s="769"/>
      <c r="R265" s="769"/>
      <c r="S265" s="769"/>
      <c r="T265" s="769"/>
      <c r="U265" s="769"/>
      <c r="V265" s="769"/>
      <c r="W265" s="769"/>
      <c r="X265" s="769"/>
      <c r="Y265" s="769"/>
      <c r="Z265" s="769"/>
      <c r="AA265" s="769"/>
      <c r="AB265" s="769"/>
      <c r="AC265" s="769"/>
      <c r="AD265" s="769"/>
      <c r="AE265" s="769"/>
      <c r="AF265" s="769"/>
      <c r="AG265" s="769"/>
      <c r="AH265" s="999">
        <v>0</v>
      </c>
      <c r="AI265" s="999">
        <v>0</v>
      </c>
      <c r="AJ265" s="769"/>
      <c r="AK265" s="769"/>
      <c r="AL265" s="769"/>
      <c r="AM265" s="1023"/>
    </row>
    <row r="266" spans="1:39" ht="12.75">
      <c r="A266" s="633"/>
      <c r="B266" s="989">
        <f t="shared" si="13"/>
        <v>90</v>
      </c>
      <c r="C266" s="602"/>
      <c r="D266" s="598"/>
      <c r="E266" s="1366" t="s">
        <v>132</v>
      </c>
      <c r="F266" s="1212">
        <f>INDEX(Υπόδειγμα_1_1!$E$47:$H$83,MATCH($D$263,Υπόδειγμα_1_1!$D$47:$D$83,0),3)</f>
        <v>0</v>
      </c>
      <c r="G266" s="768"/>
      <c r="H266" s="769"/>
      <c r="I266" s="769"/>
      <c r="J266" s="769"/>
      <c r="K266" s="769"/>
      <c r="L266" s="769"/>
      <c r="M266" s="769"/>
      <c r="N266" s="769"/>
      <c r="O266" s="769"/>
      <c r="P266" s="769"/>
      <c r="Q266" s="769"/>
      <c r="R266" s="769"/>
      <c r="S266" s="769"/>
      <c r="T266" s="769"/>
      <c r="U266" s="769"/>
      <c r="V266" s="769"/>
      <c r="W266" s="769"/>
      <c r="X266" s="769"/>
      <c r="Y266" s="769"/>
      <c r="Z266" s="769"/>
      <c r="AA266" s="769"/>
      <c r="AB266" s="769"/>
      <c r="AC266" s="769"/>
      <c r="AD266" s="769"/>
      <c r="AE266" s="769"/>
      <c r="AF266" s="769"/>
      <c r="AG266" s="769"/>
      <c r="AH266" s="999">
        <v>0</v>
      </c>
      <c r="AI266" s="999">
        <v>0</v>
      </c>
      <c r="AJ266" s="769"/>
      <c r="AK266" s="769"/>
      <c r="AL266" s="769"/>
      <c r="AM266" s="1023"/>
    </row>
    <row r="267" spans="1:39" ht="12.75">
      <c r="A267" s="633"/>
      <c r="B267" s="989">
        <f t="shared" si="13"/>
        <v>91</v>
      </c>
      <c r="C267" s="602"/>
      <c r="D267" s="598"/>
      <c r="E267" s="1366" t="s">
        <v>78</v>
      </c>
      <c r="F267" s="1212">
        <f>INDEX(Υπόδειγμα_1_1!$E$47:$H$83,MATCH($D$263,Υπόδειγμα_1_1!$D$47:$D$83,0),4)</f>
        <v>0</v>
      </c>
      <c r="G267" s="768"/>
      <c r="H267" s="769"/>
      <c r="I267" s="769"/>
      <c r="J267" s="769"/>
      <c r="K267" s="769"/>
      <c r="L267" s="769"/>
      <c r="M267" s="769"/>
      <c r="N267" s="769"/>
      <c r="O267" s="769"/>
      <c r="P267" s="769"/>
      <c r="Q267" s="769"/>
      <c r="R267" s="769"/>
      <c r="S267" s="769"/>
      <c r="T267" s="769"/>
      <c r="U267" s="769"/>
      <c r="V267" s="769"/>
      <c r="W267" s="769"/>
      <c r="X267" s="769"/>
      <c r="Y267" s="769"/>
      <c r="Z267" s="769"/>
      <c r="AA267" s="769"/>
      <c r="AB267" s="769"/>
      <c r="AC267" s="769"/>
      <c r="AD267" s="769"/>
      <c r="AE267" s="769"/>
      <c r="AF267" s="769"/>
      <c r="AG267" s="769"/>
      <c r="AH267" s="999">
        <v>0</v>
      </c>
      <c r="AI267" s="999">
        <v>0</v>
      </c>
      <c r="AJ267" s="769"/>
      <c r="AK267" s="769"/>
      <c r="AL267" s="769"/>
      <c r="AM267" s="1023"/>
    </row>
    <row r="268" spans="1:39" ht="12.75">
      <c r="A268" s="633"/>
      <c r="B268" s="989">
        <f t="shared" si="13"/>
        <v>92</v>
      </c>
      <c r="C268" s="602"/>
      <c r="D268" s="598" t="str">
        <f>Υπόδειγμα_1_1!D65</f>
        <v>Κόμβοι (ATM και Ethernet)</v>
      </c>
      <c r="E268" s="913"/>
      <c r="F268" s="1212"/>
      <c r="G268" s="1223"/>
      <c r="H268" s="996"/>
      <c r="I268" s="996"/>
      <c r="J268" s="996"/>
      <c r="K268" s="996"/>
      <c r="L268" s="996"/>
      <c r="M268" s="1001"/>
      <c r="N268" s="996"/>
      <c r="O268" s="1001"/>
      <c r="P268" s="996"/>
      <c r="Q268" s="1001"/>
      <c r="R268" s="1001"/>
      <c r="S268" s="1001"/>
      <c r="T268" s="996"/>
      <c r="U268" s="1001"/>
      <c r="V268" s="1001"/>
      <c r="W268" s="1001"/>
      <c r="X268" s="1001"/>
      <c r="Y268" s="1001"/>
      <c r="Z268" s="996"/>
      <c r="AA268" s="1001"/>
      <c r="AB268" s="996"/>
      <c r="AC268" s="1001"/>
      <c r="AD268" s="1001"/>
      <c r="AE268" s="1001"/>
      <c r="AF268" s="1001"/>
      <c r="AG268" s="1001"/>
      <c r="AH268" s="996"/>
      <c r="AI268" s="996"/>
      <c r="AJ268" s="997"/>
      <c r="AK268" s="997"/>
      <c r="AL268" s="996"/>
      <c r="AM268" s="1015"/>
    </row>
    <row r="269" spans="1:39" ht="25.5">
      <c r="A269" s="633"/>
      <c r="B269" s="989">
        <f t="shared" si="13"/>
        <v>93</v>
      </c>
      <c r="C269" s="602"/>
      <c r="D269" s="598"/>
      <c r="E269" s="1364" t="s">
        <v>222</v>
      </c>
      <c r="F269" s="1212">
        <f>INDEX(Υπόδειγμα_1_1!$E$47:$H$83,MATCH($D$268,Υπόδειγμα_1_1!$D$47:$D$83,0),1)</f>
        <v>0</v>
      </c>
      <c r="G269" s="768"/>
      <c r="H269" s="769"/>
      <c r="I269" s="769"/>
      <c r="J269" s="769"/>
      <c r="K269" s="769"/>
      <c r="L269" s="769"/>
      <c r="M269" s="769"/>
      <c r="N269" s="769"/>
      <c r="O269" s="769"/>
      <c r="P269" s="769"/>
      <c r="Q269" s="769"/>
      <c r="R269" s="769"/>
      <c r="S269" s="769"/>
      <c r="T269" s="769"/>
      <c r="U269" s="769"/>
      <c r="V269" s="769"/>
      <c r="W269" s="769"/>
      <c r="X269" s="769"/>
      <c r="Y269" s="769"/>
      <c r="Z269" s="769"/>
      <c r="AA269" s="769"/>
      <c r="AB269" s="769"/>
      <c r="AC269" s="769"/>
      <c r="AD269" s="769"/>
      <c r="AE269" s="769"/>
      <c r="AF269" s="769"/>
      <c r="AG269" s="769"/>
      <c r="AH269" s="769"/>
      <c r="AI269" s="769"/>
      <c r="AJ269" s="1002">
        <v>0</v>
      </c>
      <c r="AK269" s="1002">
        <v>0</v>
      </c>
      <c r="AL269" s="769"/>
      <c r="AM269" s="1023"/>
    </row>
    <row r="270" spans="1:39" ht="12.75">
      <c r="A270" s="633"/>
      <c r="B270" s="989">
        <f t="shared" si="13"/>
        <v>94</v>
      </c>
      <c r="C270" s="602"/>
      <c r="D270" s="598"/>
      <c r="E270" s="1366" t="s">
        <v>100</v>
      </c>
      <c r="F270" s="1212">
        <f>INDEX(Υπόδειγμα_1_1!$E$47:$H$83,MATCH($D$268,Υπόδειγμα_1_1!$D$47:$D$83,0),2)</f>
        <v>0</v>
      </c>
      <c r="G270" s="768"/>
      <c r="H270" s="769"/>
      <c r="I270" s="769"/>
      <c r="J270" s="769"/>
      <c r="K270" s="769"/>
      <c r="L270" s="769"/>
      <c r="M270" s="769"/>
      <c r="N270" s="769"/>
      <c r="O270" s="769"/>
      <c r="P270" s="769"/>
      <c r="Q270" s="769"/>
      <c r="R270" s="769"/>
      <c r="S270" s="769"/>
      <c r="T270" s="769"/>
      <c r="U270" s="769"/>
      <c r="V270" s="769"/>
      <c r="W270" s="769"/>
      <c r="X270" s="769"/>
      <c r="Y270" s="769"/>
      <c r="Z270" s="769"/>
      <c r="AA270" s="769"/>
      <c r="AB270" s="769"/>
      <c r="AC270" s="769"/>
      <c r="AD270" s="769"/>
      <c r="AE270" s="769"/>
      <c r="AF270" s="769"/>
      <c r="AG270" s="769"/>
      <c r="AH270" s="769"/>
      <c r="AI270" s="769"/>
      <c r="AJ270" s="1002">
        <v>0</v>
      </c>
      <c r="AK270" s="1002">
        <v>0</v>
      </c>
      <c r="AL270" s="769"/>
      <c r="AM270" s="1023"/>
    </row>
    <row r="271" spans="1:39" ht="12.75">
      <c r="A271" s="633"/>
      <c r="B271" s="989">
        <f t="shared" si="13"/>
        <v>95</v>
      </c>
      <c r="C271" s="602"/>
      <c r="D271" s="598"/>
      <c r="E271" s="1366" t="s">
        <v>132</v>
      </c>
      <c r="F271" s="1212">
        <f>INDEX(Υπόδειγμα_1_1!$E$47:$H$83,MATCH($D$268,Υπόδειγμα_1_1!$D$47:$D$83,0),3)</f>
        <v>0</v>
      </c>
      <c r="G271" s="768"/>
      <c r="H271" s="769"/>
      <c r="I271" s="769"/>
      <c r="J271" s="769"/>
      <c r="K271" s="769"/>
      <c r="L271" s="769"/>
      <c r="M271" s="769"/>
      <c r="N271" s="769"/>
      <c r="O271" s="769"/>
      <c r="P271" s="769"/>
      <c r="Q271" s="769"/>
      <c r="R271" s="769"/>
      <c r="S271" s="769"/>
      <c r="T271" s="769"/>
      <c r="U271" s="769"/>
      <c r="V271" s="769"/>
      <c r="W271" s="769"/>
      <c r="X271" s="769"/>
      <c r="Y271" s="769"/>
      <c r="Z271" s="769"/>
      <c r="AA271" s="769"/>
      <c r="AB271" s="769"/>
      <c r="AC271" s="769"/>
      <c r="AD271" s="769"/>
      <c r="AE271" s="769"/>
      <c r="AF271" s="769"/>
      <c r="AG271" s="769"/>
      <c r="AH271" s="769"/>
      <c r="AI271" s="769"/>
      <c r="AJ271" s="1002">
        <v>0</v>
      </c>
      <c r="AK271" s="1002">
        <v>0</v>
      </c>
      <c r="AL271" s="769"/>
      <c r="AM271" s="1023"/>
    </row>
    <row r="272" spans="1:39" ht="12.75">
      <c r="A272" s="633"/>
      <c r="B272" s="989">
        <f t="shared" si="13"/>
        <v>96</v>
      </c>
      <c r="C272" s="602"/>
      <c r="D272" s="598"/>
      <c r="E272" s="1366" t="s">
        <v>78</v>
      </c>
      <c r="F272" s="1212">
        <f>INDEX(Υπόδειγμα_1_1!$E$47:$H$83,MATCH($D$268,Υπόδειγμα_1_1!$D$47:$D$83,0),4)</f>
        <v>0</v>
      </c>
      <c r="G272" s="768"/>
      <c r="H272" s="769"/>
      <c r="I272" s="769"/>
      <c r="J272" s="769"/>
      <c r="K272" s="769"/>
      <c r="L272" s="769"/>
      <c r="M272" s="769"/>
      <c r="N272" s="769"/>
      <c r="O272" s="769"/>
      <c r="P272" s="769"/>
      <c r="Q272" s="769"/>
      <c r="R272" s="769"/>
      <c r="S272" s="769"/>
      <c r="T272" s="769"/>
      <c r="U272" s="769"/>
      <c r="V272" s="769"/>
      <c r="W272" s="769"/>
      <c r="X272" s="769"/>
      <c r="Y272" s="769"/>
      <c r="Z272" s="769"/>
      <c r="AA272" s="769"/>
      <c r="AB272" s="769"/>
      <c r="AC272" s="769"/>
      <c r="AD272" s="769"/>
      <c r="AE272" s="769"/>
      <c r="AF272" s="769"/>
      <c r="AG272" s="769"/>
      <c r="AH272" s="769"/>
      <c r="AI272" s="769"/>
      <c r="AJ272" s="1002">
        <v>0</v>
      </c>
      <c r="AK272" s="1002">
        <v>0</v>
      </c>
      <c r="AL272" s="769"/>
      <c r="AM272" s="1023"/>
    </row>
    <row r="273" spans="1:39" ht="12.75">
      <c r="A273" s="633"/>
      <c r="B273" s="989">
        <f t="shared" si="13"/>
        <v>97</v>
      </c>
      <c r="C273" s="602"/>
      <c r="D273" s="598" t="str">
        <f>Υπόδειγμα_1_1!D66</f>
        <v>Συγκεντρωτές (ATM και Ethernet)</v>
      </c>
      <c r="E273" s="913"/>
      <c r="F273" s="1212"/>
      <c r="G273" s="1224"/>
      <c r="H273" s="1001"/>
      <c r="I273" s="1001"/>
      <c r="J273" s="1001"/>
      <c r="K273" s="1001"/>
      <c r="L273" s="1001"/>
      <c r="M273" s="1001"/>
      <c r="N273" s="1001"/>
      <c r="O273" s="1001"/>
      <c r="P273" s="1001"/>
      <c r="Q273" s="1001"/>
      <c r="R273" s="1001"/>
      <c r="S273" s="1001"/>
      <c r="T273" s="1001"/>
      <c r="U273" s="1001"/>
      <c r="V273" s="1001"/>
      <c r="W273" s="1001"/>
      <c r="X273" s="1001"/>
      <c r="Y273" s="1001"/>
      <c r="Z273" s="1001"/>
      <c r="AA273" s="1001"/>
      <c r="AB273" s="1001"/>
      <c r="AC273" s="1001"/>
      <c r="AD273" s="1001"/>
      <c r="AE273" s="1001"/>
      <c r="AF273" s="1001"/>
      <c r="AG273" s="1001"/>
      <c r="AH273" s="996"/>
      <c r="AI273" s="996"/>
      <c r="AJ273" s="997"/>
      <c r="AK273" s="997"/>
      <c r="AL273" s="996"/>
      <c r="AM273" s="1225"/>
    </row>
    <row r="274" spans="1:39" ht="25.5">
      <c r="A274" s="633"/>
      <c r="B274" s="989">
        <f t="shared" si="13"/>
        <v>98</v>
      </c>
      <c r="C274" s="602"/>
      <c r="D274" s="598"/>
      <c r="E274" s="1364" t="s">
        <v>222</v>
      </c>
      <c r="F274" s="1212">
        <f>INDEX(Υπόδειγμα_1_1!$E$47:$H$83,MATCH($D$273,Υπόδειγμα_1_1!$D$47:$D$83,0),1)</f>
        <v>0</v>
      </c>
      <c r="G274" s="768"/>
      <c r="H274" s="769"/>
      <c r="I274" s="769"/>
      <c r="J274" s="769"/>
      <c r="K274" s="769"/>
      <c r="L274" s="769"/>
      <c r="M274" s="769"/>
      <c r="N274" s="769"/>
      <c r="O274" s="769"/>
      <c r="P274" s="769"/>
      <c r="Q274" s="769"/>
      <c r="R274" s="769"/>
      <c r="S274" s="769"/>
      <c r="T274" s="769"/>
      <c r="U274" s="769"/>
      <c r="V274" s="769"/>
      <c r="W274" s="769"/>
      <c r="X274" s="769"/>
      <c r="Y274" s="769"/>
      <c r="Z274" s="769"/>
      <c r="AA274" s="769"/>
      <c r="AB274" s="769"/>
      <c r="AC274" s="769"/>
      <c r="AD274" s="769"/>
      <c r="AE274" s="769"/>
      <c r="AF274" s="999">
        <v>0</v>
      </c>
      <c r="AG274" s="999">
        <v>0</v>
      </c>
      <c r="AH274" s="769"/>
      <c r="AI274" s="769"/>
      <c r="AJ274" s="769"/>
      <c r="AK274" s="769"/>
      <c r="AL274" s="769"/>
      <c r="AM274" s="1023"/>
    </row>
    <row r="275" spans="1:39" ht="12.75">
      <c r="A275" s="633"/>
      <c r="B275" s="989">
        <f t="shared" si="13"/>
        <v>99</v>
      </c>
      <c r="C275" s="602"/>
      <c r="D275" s="598"/>
      <c r="E275" s="1366" t="s">
        <v>100</v>
      </c>
      <c r="F275" s="1212">
        <f>INDEX(Υπόδειγμα_1_1!$E$47:$H$83,MATCH($D$273,Υπόδειγμα_1_1!$D$47:$D$83,0),2)</f>
        <v>0</v>
      </c>
      <c r="G275" s="768"/>
      <c r="H275" s="769"/>
      <c r="I275" s="769"/>
      <c r="J275" s="769"/>
      <c r="K275" s="769"/>
      <c r="L275" s="769"/>
      <c r="M275" s="769"/>
      <c r="N275" s="769"/>
      <c r="O275" s="769"/>
      <c r="P275" s="769"/>
      <c r="Q275" s="769"/>
      <c r="R275" s="769"/>
      <c r="S275" s="769"/>
      <c r="T275" s="769"/>
      <c r="U275" s="769"/>
      <c r="V275" s="769"/>
      <c r="W275" s="769"/>
      <c r="X275" s="769"/>
      <c r="Y275" s="769"/>
      <c r="Z275" s="769"/>
      <c r="AA275" s="769"/>
      <c r="AB275" s="769"/>
      <c r="AC275" s="769"/>
      <c r="AD275" s="769"/>
      <c r="AE275" s="769"/>
      <c r="AF275" s="999">
        <v>0</v>
      </c>
      <c r="AG275" s="999">
        <v>0</v>
      </c>
      <c r="AH275" s="769"/>
      <c r="AI275" s="769"/>
      <c r="AJ275" s="769"/>
      <c r="AK275" s="769"/>
      <c r="AL275" s="769"/>
      <c r="AM275" s="1023"/>
    </row>
    <row r="276" spans="1:39" ht="12.75">
      <c r="A276" s="633"/>
      <c r="B276" s="989">
        <f t="shared" si="13"/>
        <v>100</v>
      </c>
      <c r="C276" s="602"/>
      <c r="D276" s="598"/>
      <c r="E276" s="1366" t="s">
        <v>132</v>
      </c>
      <c r="F276" s="1212">
        <f>INDEX(Υπόδειγμα_1_1!$E$47:$H$83,MATCH($D$273,Υπόδειγμα_1_1!$D$47:$D$83,0),3)</f>
        <v>0</v>
      </c>
      <c r="G276" s="768"/>
      <c r="H276" s="769"/>
      <c r="I276" s="769"/>
      <c r="J276" s="769"/>
      <c r="K276" s="769"/>
      <c r="L276" s="769"/>
      <c r="M276" s="769"/>
      <c r="N276" s="769"/>
      <c r="O276" s="769"/>
      <c r="P276" s="769"/>
      <c r="Q276" s="769"/>
      <c r="R276" s="769"/>
      <c r="S276" s="769"/>
      <c r="T276" s="769"/>
      <c r="U276" s="769"/>
      <c r="V276" s="769"/>
      <c r="W276" s="769"/>
      <c r="X276" s="769"/>
      <c r="Y276" s="769"/>
      <c r="Z276" s="769"/>
      <c r="AA276" s="769"/>
      <c r="AB276" s="769"/>
      <c r="AC276" s="769"/>
      <c r="AD276" s="769"/>
      <c r="AE276" s="769"/>
      <c r="AF276" s="999">
        <v>0</v>
      </c>
      <c r="AG276" s="999">
        <v>0</v>
      </c>
      <c r="AH276" s="769"/>
      <c r="AI276" s="769"/>
      <c r="AJ276" s="769"/>
      <c r="AK276" s="769"/>
      <c r="AL276" s="769"/>
      <c r="AM276" s="1023"/>
    </row>
    <row r="277" spans="1:39" ht="12.75">
      <c r="A277" s="633"/>
      <c r="B277" s="989">
        <f t="shared" si="13"/>
        <v>101</v>
      </c>
      <c r="C277" s="602"/>
      <c r="D277" s="598"/>
      <c r="E277" s="1366" t="s">
        <v>78</v>
      </c>
      <c r="F277" s="1212">
        <f>INDEX(Υπόδειγμα_1_1!$E$47:$H$83,MATCH($D$273,Υπόδειγμα_1_1!$D$47:$D$83,0),4)</f>
        <v>0</v>
      </c>
      <c r="G277" s="768"/>
      <c r="H277" s="769"/>
      <c r="I277" s="769"/>
      <c r="J277" s="769"/>
      <c r="K277" s="769"/>
      <c r="L277" s="769"/>
      <c r="M277" s="769"/>
      <c r="N277" s="769"/>
      <c r="O277" s="769"/>
      <c r="P277" s="769"/>
      <c r="Q277" s="769"/>
      <c r="R277" s="769"/>
      <c r="S277" s="769"/>
      <c r="T277" s="769"/>
      <c r="U277" s="769"/>
      <c r="V277" s="769"/>
      <c r="W277" s="769"/>
      <c r="X277" s="769"/>
      <c r="Y277" s="769"/>
      <c r="Z277" s="769"/>
      <c r="AA277" s="769"/>
      <c r="AB277" s="769"/>
      <c r="AC277" s="769"/>
      <c r="AD277" s="769"/>
      <c r="AE277" s="769"/>
      <c r="AF277" s="999">
        <v>0</v>
      </c>
      <c r="AG277" s="999">
        <v>0</v>
      </c>
      <c r="AH277" s="769"/>
      <c r="AI277" s="769"/>
      <c r="AJ277" s="769"/>
      <c r="AK277" s="769"/>
      <c r="AL277" s="769"/>
      <c r="AM277" s="1023"/>
    </row>
    <row r="278" spans="1:39" ht="12.75">
      <c r="A278" s="633"/>
      <c r="B278" s="989">
        <f>B277+1</f>
        <v>102</v>
      </c>
      <c r="C278" s="602"/>
      <c r="D278" s="598" t="str">
        <f>Υπόδειγμα_1_1!D67</f>
        <v>Ειδικός εξοπλισμός μετάδοσης (ATM και Ethernet)</v>
      </c>
      <c r="E278" s="913"/>
      <c r="F278" s="1212"/>
      <c r="G278" s="1224"/>
      <c r="H278" s="1001"/>
      <c r="I278" s="1001"/>
      <c r="J278" s="1001"/>
      <c r="K278" s="1001"/>
      <c r="L278" s="1001"/>
      <c r="M278" s="1001"/>
      <c r="N278" s="1001"/>
      <c r="O278" s="1001"/>
      <c r="P278" s="1001"/>
      <c r="Q278" s="1001"/>
      <c r="R278" s="1001"/>
      <c r="S278" s="1001"/>
      <c r="T278" s="1001"/>
      <c r="U278" s="1001"/>
      <c r="V278" s="1001"/>
      <c r="W278" s="1001"/>
      <c r="X278" s="1001"/>
      <c r="Y278" s="1001"/>
      <c r="Z278" s="1001"/>
      <c r="AA278" s="1001"/>
      <c r="AB278" s="1001"/>
      <c r="AC278" s="1001"/>
      <c r="AD278" s="1001"/>
      <c r="AE278" s="1001"/>
      <c r="AF278" s="1001"/>
      <c r="AG278" s="1001"/>
      <c r="AH278" s="996"/>
      <c r="AI278" s="996"/>
      <c r="AJ278" s="997"/>
      <c r="AK278" s="997"/>
      <c r="AL278" s="996"/>
      <c r="AM278" s="1225"/>
    </row>
    <row r="279" spans="1:39" ht="25.5">
      <c r="A279" s="633"/>
      <c r="B279" s="989">
        <f t="shared" si="13"/>
        <v>103</v>
      </c>
      <c r="C279" s="602"/>
      <c r="D279" s="598"/>
      <c r="E279" s="1364" t="s">
        <v>222</v>
      </c>
      <c r="F279" s="1212">
        <f>INDEX(Υπόδειγμα_1_1!$E$47:$H$83,MATCH($D$278,Υπόδειγμα_1_1!$D$47:$D$83,0),1)</f>
        <v>0</v>
      </c>
      <c r="G279" s="768"/>
      <c r="H279" s="769"/>
      <c r="I279" s="769"/>
      <c r="J279" s="769"/>
      <c r="K279" s="769"/>
      <c r="L279" s="769"/>
      <c r="M279" s="769"/>
      <c r="N279" s="769"/>
      <c r="O279" s="769"/>
      <c r="P279" s="769"/>
      <c r="Q279" s="769"/>
      <c r="R279" s="769"/>
      <c r="S279" s="769"/>
      <c r="T279" s="769"/>
      <c r="U279" s="769"/>
      <c r="V279" s="769"/>
      <c r="W279" s="769"/>
      <c r="X279" s="769"/>
      <c r="Y279" s="769"/>
      <c r="Z279" s="769"/>
      <c r="AA279" s="769"/>
      <c r="AB279" s="769"/>
      <c r="AC279" s="769"/>
      <c r="AD279" s="769"/>
      <c r="AE279" s="769"/>
      <c r="AF279" s="999">
        <v>0</v>
      </c>
      <c r="AG279" s="999">
        <v>0</v>
      </c>
      <c r="AH279" s="769"/>
      <c r="AI279" s="769"/>
      <c r="AJ279" s="1002">
        <v>0</v>
      </c>
      <c r="AK279" s="1002">
        <v>0</v>
      </c>
      <c r="AL279" s="769"/>
      <c r="AM279" s="1023"/>
    </row>
    <row r="280" spans="1:39" ht="12.75">
      <c r="A280" s="633"/>
      <c r="B280" s="989">
        <f t="shared" si="13"/>
        <v>104</v>
      </c>
      <c r="C280" s="602"/>
      <c r="D280" s="598"/>
      <c r="E280" s="1366" t="s">
        <v>100</v>
      </c>
      <c r="F280" s="1212">
        <f>INDEX(Υπόδειγμα_1_1!$E$47:$H$83,MATCH($D$278,Υπόδειγμα_1_1!$D$47:$D$83,0),2)</f>
        <v>0</v>
      </c>
      <c r="G280" s="768"/>
      <c r="H280" s="769"/>
      <c r="I280" s="769"/>
      <c r="J280" s="769"/>
      <c r="K280" s="769"/>
      <c r="L280" s="769"/>
      <c r="M280" s="769"/>
      <c r="N280" s="769"/>
      <c r="O280" s="769"/>
      <c r="P280" s="769"/>
      <c r="Q280" s="769"/>
      <c r="R280" s="769"/>
      <c r="S280" s="769"/>
      <c r="T280" s="769"/>
      <c r="U280" s="769"/>
      <c r="V280" s="769"/>
      <c r="W280" s="769"/>
      <c r="X280" s="769"/>
      <c r="Y280" s="769"/>
      <c r="Z280" s="769"/>
      <c r="AA280" s="769"/>
      <c r="AB280" s="769"/>
      <c r="AC280" s="769"/>
      <c r="AD280" s="769"/>
      <c r="AE280" s="769"/>
      <c r="AF280" s="999">
        <v>0</v>
      </c>
      <c r="AG280" s="999">
        <v>0</v>
      </c>
      <c r="AH280" s="769"/>
      <c r="AI280" s="769"/>
      <c r="AJ280" s="1002">
        <v>0</v>
      </c>
      <c r="AK280" s="1002">
        <v>0</v>
      </c>
      <c r="AL280" s="769"/>
      <c r="AM280" s="1023"/>
    </row>
    <row r="281" spans="1:39" ht="12.75">
      <c r="A281" s="633"/>
      <c r="B281" s="989">
        <f t="shared" si="13"/>
        <v>105</v>
      </c>
      <c r="C281" s="602"/>
      <c r="D281" s="598"/>
      <c r="E281" s="1366" t="s">
        <v>132</v>
      </c>
      <c r="F281" s="1212">
        <f>INDEX(Υπόδειγμα_1_1!$E$47:$H$83,MATCH($D$278,Υπόδειγμα_1_1!$D$47:$D$83,0),3)</f>
        <v>0</v>
      </c>
      <c r="G281" s="768"/>
      <c r="H281" s="769"/>
      <c r="I281" s="769"/>
      <c r="J281" s="769"/>
      <c r="K281" s="769"/>
      <c r="L281" s="769"/>
      <c r="M281" s="769"/>
      <c r="N281" s="769"/>
      <c r="O281" s="769"/>
      <c r="P281" s="769"/>
      <c r="Q281" s="769"/>
      <c r="R281" s="769"/>
      <c r="S281" s="769"/>
      <c r="T281" s="769"/>
      <c r="U281" s="769"/>
      <c r="V281" s="769"/>
      <c r="W281" s="769"/>
      <c r="X281" s="769"/>
      <c r="Y281" s="769"/>
      <c r="Z281" s="769"/>
      <c r="AA281" s="769"/>
      <c r="AB281" s="769"/>
      <c r="AC281" s="769"/>
      <c r="AD281" s="769"/>
      <c r="AE281" s="769"/>
      <c r="AF281" s="999">
        <v>0</v>
      </c>
      <c r="AG281" s="999">
        <v>0</v>
      </c>
      <c r="AH281" s="769"/>
      <c r="AI281" s="769"/>
      <c r="AJ281" s="1002">
        <v>0</v>
      </c>
      <c r="AK281" s="1002">
        <v>0</v>
      </c>
      <c r="AL281" s="769"/>
      <c r="AM281" s="1023"/>
    </row>
    <row r="282" spans="1:39" ht="12.75">
      <c r="A282" s="633"/>
      <c r="B282" s="989">
        <f t="shared" si="13"/>
        <v>106</v>
      </c>
      <c r="C282" s="602"/>
      <c r="D282" s="598"/>
      <c r="E282" s="1366" t="s">
        <v>78</v>
      </c>
      <c r="F282" s="1212">
        <f>INDEX(Υπόδειγμα_1_1!$E$47:$H$83,MATCH($D$278,Υπόδειγμα_1_1!$D$47:$D$83,0),4)</f>
        <v>0</v>
      </c>
      <c r="G282" s="768"/>
      <c r="H282" s="769"/>
      <c r="I282" s="769"/>
      <c r="J282" s="769"/>
      <c r="K282" s="769"/>
      <c r="L282" s="769"/>
      <c r="M282" s="769"/>
      <c r="N282" s="769"/>
      <c r="O282" s="769"/>
      <c r="P282" s="769"/>
      <c r="Q282" s="769"/>
      <c r="R282" s="769"/>
      <c r="S282" s="769"/>
      <c r="T282" s="769"/>
      <c r="U282" s="769"/>
      <c r="V282" s="769"/>
      <c r="W282" s="769"/>
      <c r="X282" s="769"/>
      <c r="Y282" s="769"/>
      <c r="Z282" s="769"/>
      <c r="AA282" s="769"/>
      <c r="AB282" s="769"/>
      <c r="AC282" s="769"/>
      <c r="AD282" s="769"/>
      <c r="AE282" s="769"/>
      <c r="AF282" s="999">
        <v>0</v>
      </c>
      <c r="AG282" s="999">
        <v>0</v>
      </c>
      <c r="AH282" s="769"/>
      <c r="AI282" s="769"/>
      <c r="AJ282" s="1002">
        <v>0</v>
      </c>
      <c r="AK282" s="1002">
        <v>0</v>
      </c>
      <c r="AL282" s="769"/>
      <c r="AM282" s="1023"/>
    </row>
    <row r="283" spans="1:39" ht="12.75">
      <c r="A283" s="633"/>
      <c r="B283" s="989">
        <f aca="true" t="shared" si="17" ref="B283:B291">B282+1</f>
        <v>107</v>
      </c>
      <c r="C283" s="602"/>
      <c r="D283" s="598" t="str">
        <f>Υπόδειγμα_1_1!D68</f>
        <v>IP δρομολογητές</v>
      </c>
      <c r="E283" s="913"/>
      <c r="F283" s="1212"/>
      <c r="G283" s="1224"/>
      <c r="H283" s="1001"/>
      <c r="I283" s="1001"/>
      <c r="J283" s="1001"/>
      <c r="K283" s="1001"/>
      <c r="L283" s="1001"/>
      <c r="M283" s="1001"/>
      <c r="N283" s="1001"/>
      <c r="O283" s="1001"/>
      <c r="P283" s="1001"/>
      <c r="Q283" s="1001"/>
      <c r="R283" s="1001"/>
      <c r="S283" s="1001"/>
      <c r="T283" s="1001"/>
      <c r="U283" s="1001"/>
      <c r="V283" s="1001"/>
      <c r="W283" s="1001"/>
      <c r="X283" s="1001"/>
      <c r="Y283" s="1001"/>
      <c r="Z283" s="1001"/>
      <c r="AA283" s="1001"/>
      <c r="AB283" s="1001"/>
      <c r="AC283" s="1001"/>
      <c r="AD283" s="1001"/>
      <c r="AE283" s="1001"/>
      <c r="AF283" s="1001"/>
      <c r="AG283" s="1001"/>
      <c r="AH283" s="996"/>
      <c r="AI283" s="996"/>
      <c r="AJ283" s="997"/>
      <c r="AK283" s="997"/>
      <c r="AL283" s="996"/>
      <c r="AM283" s="1225"/>
    </row>
    <row r="284" spans="1:39" ht="25.5">
      <c r="A284" s="633"/>
      <c r="B284" s="989">
        <f t="shared" si="17"/>
        <v>108</v>
      </c>
      <c r="C284" s="602"/>
      <c r="D284" s="598"/>
      <c r="E284" s="1364" t="s">
        <v>222</v>
      </c>
      <c r="F284" s="1212">
        <f>INDEX(Υπόδειγμα_1_1!$E$47:$H$83,MATCH($D$283,Υπόδειγμα_1_1!$D$47:$D$83,0),1)</f>
        <v>0</v>
      </c>
      <c r="G284" s="768"/>
      <c r="H284" s="769"/>
      <c r="I284" s="769"/>
      <c r="J284" s="769"/>
      <c r="K284" s="769"/>
      <c r="L284" s="769"/>
      <c r="M284" s="769"/>
      <c r="N284" s="769"/>
      <c r="O284" s="769"/>
      <c r="P284" s="769"/>
      <c r="Q284" s="769"/>
      <c r="R284" s="769"/>
      <c r="S284" s="769"/>
      <c r="T284" s="769"/>
      <c r="U284" s="769"/>
      <c r="V284" s="769"/>
      <c r="W284" s="769"/>
      <c r="X284" s="769"/>
      <c r="Y284" s="769"/>
      <c r="Z284" s="769"/>
      <c r="AA284" s="769"/>
      <c r="AB284" s="769"/>
      <c r="AC284" s="769"/>
      <c r="AD284" s="769"/>
      <c r="AE284" s="769"/>
      <c r="AF284" s="769"/>
      <c r="AG284" s="769"/>
      <c r="AH284" s="769"/>
      <c r="AI284" s="769"/>
      <c r="AJ284" s="769"/>
      <c r="AK284" s="769"/>
      <c r="AL284" s="1002">
        <v>0</v>
      </c>
      <c r="AM284" s="1023"/>
    </row>
    <row r="285" spans="1:39" ht="12.75">
      <c r="A285" s="633"/>
      <c r="B285" s="989">
        <f t="shared" si="17"/>
        <v>109</v>
      </c>
      <c r="C285" s="602"/>
      <c r="D285" s="598"/>
      <c r="E285" s="1366" t="s">
        <v>100</v>
      </c>
      <c r="F285" s="1212">
        <f>INDEX(Υπόδειγμα_1_1!$E$47:$H$83,MATCH($D$283,Υπόδειγμα_1_1!$D$47:$D$83,0),2)</f>
        <v>0</v>
      </c>
      <c r="G285" s="768"/>
      <c r="H285" s="769"/>
      <c r="I285" s="769"/>
      <c r="J285" s="769"/>
      <c r="K285" s="769"/>
      <c r="L285" s="769"/>
      <c r="M285" s="769"/>
      <c r="N285" s="769"/>
      <c r="O285" s="769"/>
      <c r="P285" s="769"/>
      <c r="Q285" s="769"/>
      <c r="R285" s="769"/>
      <c r="S285" s="769"/>
      <c r="T285" s="769"/>
      <c r="U285" s="769"/>
      <c r="V285" s="769"/>
      <c r="W285" s="769"/>
      <c r="X285" s="769"/>
      <c r="Y285" s="769"/>
      <c r="Z285" s="769"/>
      <c r="AA285" s="769"/>
      <c r="AB285" s="769"/>
      <c r="AC285" s="769"/>
      <c r="AD285" s="769"/>
      <c r="AE285" s="769"/>
      <c r="AF285" s="769"/>
      <c r="AG285" s="769"/>
      <c r="AH285" s="769"/>
      <c r="AI285" s="769"/>
      <c r="AJ285" s="769"/>
      <c r="AK285" s="769"/>
      <c r="AL285" s="1002">
        <v>0</v>
      </c>
      <c r="AM285" s="1023"/>
    </row>
    <row r="286" spans="1:39" ht="12.75">
      <c r="A286" s="633"/>
      <c r="B286" s="989">
        <f t="shared" si="17"/>
        <v>110</v>
      </c>
      <c r="C286" s="602"/>
      <c r="D286" s="598"/>
      <c r="E286" s="1366" t="s">
        <v>132</v>
      </c>
      <c r="F286" s="1212">
        <f>INDEX(Υπόδειγμα_1_1!$E$47:$H$83,MATCH($D$283,Υπόδειγμα_1_1!$D$47:$D$83,0),3)</f>
        <v>0</v>
      </c>
      <c r="G286" s="768"/>
      <c r="H286" s="769"/>
      <c r="I286" s="769"/>
      <c r="J286" s="769"/>
      <c r="K286" s="769"/>
      <c r="L286" s="769"/>
      <c r="M286" s="769"/>
      <c r="N286" s="769"/>
      <c r="O286" s="769"/>
      <c r="P286" s="769"/>
      <c r="Q286" s="769"/>
      <c r="R286" s="769"/>
      <c r="S286" s="769"/>
      <c r="T286" s="769"/>
      <c r="U286" s="769"/>
      <c r="V286" s="769"/>
      <c r="W286" s="769"/>
      <c r="X286" s="769"/>
      <c r="Y286" s="769"/>
      <c r="Z286" s="769"/>
      <c r="AA286" s="769"/>
      <c r="AB286" s="769"/>
      <c r="AC286" s="769"/>
      <c r="AD286" s="769"/>
      <c r="AE286" s="769"/>
      <c r="AF286" s="769"/>
      <c r="AG286" s="769"/>
      <c r="AH286" s="769"/>
      <c r="AI286" s="769"/>
      <c r="AJ286" s="769"/>
      <c r="AK286" s="769"/>
      <c r="AL286" s="1002">
        <v>0</v>
      </c>
      <c r="AM286" s="1023"/>
    </row>
    <row r="287" spans="1:39" ht="12.75">
      <c r="A287" s="633"/>
      <c r="B287" s="989">
        <f t="shared" si="17"/>
        <v>111</v>
      </c>
      <c r="C287" s="602"/>
      <c r="D287" s="598"/>
      <c r="E287" s="1366" t="s">
        <v>78</v>
      </c>
      <c r="F287" s="1212">
        <f>INDEX(Υπόδειγμα_1_1!$E$47:$H$83,MATCH($D$283,Υπόδειγμα_1_1!$D$47:$D$83,0),4)</f>
        <v>0</v>
      </c>
      <c r="G287" s="768"/>
      <c r="H287" s="769"/>
      <c r="I287" s="769"/>
      <c r="J287" s="769"/>
      <c r="K287" s="769"/>
      <c r="L287" s="769"/>
      <c r="M287" s="769"/>
      <c r="N287" s="769"/>
      <c r="O287" s="769"/>
      <c r="P287" s="769"/>
      <c r="Q287" s="769"/>
      <c r="R287" s="769"/>
      <c r="S287" s="769"/>
      <c r="T287" s="769"/>
      <c r="U287" s="769"/>
      <c r="V287" s="769"/>
      <c r="W287" s="769"/>
      <c r="X287" s="769"/>
      <c r="Y287" s="769"/>
      <c r="Z287" s="769"/>
      <c r="AA287" s="769"/>
      <c r="AB287" s="769"/>
      <c r="AC287" s="769"/>
      <c r="AD287" s="769"/>
      <c r="AE287" s="769"/>
      <c r="AF287" s="769"/>
      <c r="AG287" s="769"/>
      <c r="AH287" s="769"/>
      <c r="AI287" s="769"/>
      <c r="AJ287" s="769"/>
      <c r="AK287" s="769"/>
      <c r="AL287" s="1002">
        <v>0</v>
      </c>
      <c r="AM287" s="1023"/>
    </row>
    <row r="288" spans="1:39" ht="12.75">
      <c r="A288" s="633"/>
      <c r="B288" s="989">
        <f t="shared" si="17"/>
        <v>112</v>
      </c>
      <c r="C288" s="602"/>
      <c r="D288" s="598" t="str">
        <f>Υπόδειγμα_1_1!D69</f>
        <v>Λοιπά τμήματα δικτύου</v>
      </c>
      <c r="E288" s="913"/>
      <c r="F288" s="1212"/>
      <c r="G288" s="1213"/>
      <c r="H288" s="996"/>
      <c r="I288" s="996"/>
      <c r="J288" s="996"/>
      <c r="K288" s="996"/>
      <c r="L288" s="996"/>
      <c r="M288" s="996"/>
      <c r="N288" s="996"/>
      <c r="O288" s="996"/>
      <c r="P288" s="996"/>
      <c r="Q288" s="996"/>
      <c r="R288" s="996"/>
      <c r="S288" s="996"/>
      <c r="T288" s="996"/>
      <c r="U288" s="996"/>
      <c r="V288" s="996"/>
      <c r="W288" s="996"/>
      <c r="X288" s="996"/>
      <c r="Y288" s="996"/>
      <c r="Z288" s="996"/>
      <c r="AA288" s="996"/>
      <c r="AB288" s="996"/>
      <c r="AC288" s="996"/>
      <c r="AD288" s="996"/>
      <c r="AE288" s="996"/>
      <c r="AF288" s="996"/>
      <c r="AG288" s="996"/>
      <c r="AH288" s="996"/>
      <c r="AI288" s="996"/>
      <c r="AJ288" s="996"/>
      <c r="AK288" s="996"/>
      <c r="AL288" s="996"/>
      <c r="AM288" s="1015"/>
    </row>
    <row r="289" spans="1:39" ht="25.5">
      <c r="A289" s="633"/>
      <c r="B289" s="989">
        <f t="shared" si="17"/>
        <v>113</v>
      </c>
      <c r="C289" s="602"/>
      <c r="D289" s="598"/>
      <c r="E289" s="1364" t="s">
        <v>222</v>
      </c>
      <c r="F289" s="1212">
        <f>INDEX(Υπόδειγμα_1_1!$E$47:$H$83,MATCH($D$288,Υπόδειγμα_1_1!$D$47:$D$83,0),1)</f>
        <v>0</v>
      </c>
      <c r="G289" s="1222">
        <v>0</v>
      </c>
      <c r="H289" s="999">
        <v>0</v>
      </c>
      <c r="I289" s="999">
        <v>0</v>
      </c>
      <c r="J289" s="999">
        <v>0</v>
      </c>
      <c r="K289" s="999">
        <v>0</v>
      </c>
      <c r="L289" s="999">
        <v>0</v>
      </c>
      <c r="M289" s="999">
        <v>0</v>
      </c>
      <c r="N289" s="999">
        <v>0</v>
      </c>
      <c r="O289" s="999">
        <v>0</v>
      </c>
      <c r="P289" s="999">
        <v>0</v>
      </c>
      <c r="Q289" s="999">
        <v>0</v>
      </c>
      <c r="R289" s="999">
        <v>0</v>
      </c>
      <c r="S289" s="999">
        <v>0</v>
      </c>
      <c r="T289" s="999">
        <v>0</v>
      </c>
      <c r="U289" s="999">
        <v>0</v>
      </c>
      <c r="V289" s="999">
        <v>0</v>
      </c>
      <c r="W289" s="999">
        <v>0</v>
      </c>
      <c r="X289" s="999">
        <v>0</v>
      </c>
      <c r="Y289" s="999">
        <v>0</v>
      </c>
      <c r="Z289" s="999">
        <v>0</v>
      </c>
      <c r="AA289" s="999">
        <v>0</v>
      </c>
      <c r="AB289" s="999">
        <v>0</v>
      </c>
      <c r="AC289" s="999">
        <v>0</v>
      </c>
      <c r="AD289" s="999">
        <v>0</v>
      </c>
      <c r="AE289" s="999">
        <v>0</v>
      </c>
      <c r="AF289" s="999">
        <v>0</v>
      </c>
      <c r="AG289" s="999">
        <v>0</v>
      </c>
      <c r="AH289" s="999">
        <v>0</v>
      </c>
      <c r="AI289" s="999">
        <v>0</v>
      </c>
      <c r="AJ289" s="999">
        <v>0</v>
      </c>
      <c r="AK289" s="999">
        <v>0</v>
      </c>
      <c r="AL289" s="999">
        <v>0</v>
      </c>
      <c r="AM289" s="1023"/>
    </row>
    <row r="290" spans="1:39" ht="12.75">
      <c r="A290" s="633"/>
      <c r="B290" s="989">
        <f t="shared" si="17"/>
        <v>114</v>
      </c>
      <c r="C290" s="602"/>
      <c r="D290" s="598"/>
      <c r="E290" s="1366" t="s">
        <v>100</v>
      </c>
      <c r="F290" s="1212">
        <f>INDEX(Υπόδειγμα_1_1!$E$47:$H$83,MATCH($D$288,Υπόδειγμα_1_1!$D$47:$D$83,0),2)</f>
        <v>0</v>
      </c>
      <c r="G290" s="1222">
        <v>0</v>
      </c>
      <c r="H290" s="999">
        <v>0</v>
      </c>
      <c r="I290" s="999">
        <v>0</v>
      </c>
      <c r="J290" s="999">
        <v>0</v>
      </c>
      <c r="K290" s="999">
        <v>0</v>
      </c>
      <c r="L290" s="999">
        <v>0</v>
      </c>
      <c r="M290" s="999">
        <v>0</v>
      </c>
      <c r="N290" s="999">
        <v>0</v>
      </c>
      <c r="O290" s="999">
        <v>0</v>
      </c>
      <c r="P290" s="999">
        <v>0</v>
      </c>
      <c r="Q290" s="999">
        <v>0</v>
      </c>
      <c r="R290" s="999">
        <v>0</v>
      </c>
      <c r="S290" s="999">
        <v>0</v>
      </c>
      <c r="T290" s="999">
        <v>0</v>
      </c>
      <c r="U290" s="999">
        <v>0</v>
      </c>
      <c r="V290" s="999">
        <v>0</v>
      </c>
      <c r="W290" s="999">
        <v>0</v>
      </c>
      <c r="X290" s="999">
        <v>0</v>
      </c>
      <c r="Y290" s="999">
        <v>0</v>
      </c>
      <c r="Z290" s="999">
        <v>0</v>
      </c>
      <c r="AA290" s="999">
        <v>0</v>
      </c>
      <c r="AB290" s="999">
        <v>0</v>
      </c>
      <c r="AC290" s="999">
        <v>0</v>
      </c>
      <c r="AD290" s="999">
        <v>0</v>
      </c>
      <c r="AE290" s="999">
        <v>0</v>
      </c>
      <c r="AF290" s="999">
        <v>0</v>
      </c>
      <c r="AG290" s="999">
        <v>0</v>
      </c>
      <c r="AH290" s="999">
        <v>0</v>
      </c>
      <c r="AI290" s="999">
        <v>0</v>
      </c>
      <c r="AJ290" s="999">
        <v>0</v>
      </c>
      <c r="AK290" s="999">
        <v>0</v>
      </c>
      <c r="AL290" s="999">
        <v>0</v>
      </c>
      <c r="AM290" s="1023"/>
    </row>
    <row r="291" spans="1:39" ht="12.75">
      <c r="A291" s="633"/>
      <c r="B291" s="989">
        <f t="shared" si="17"/>
        <v>115</v>
      </c>
      <c r="C291" s="602"/>
      <c r="D291" s="598"/>
      <c r="E291" s="1366" t="s">
        <v>132</v>
      </c>
      <c r="F291" s="1212">
        <f>INDEX(Υπόδειγμα_1_1!$E$47:$H$83,MATCH($D$288,Υπόδειγμα_1_1!$D$47:$D$83,0),3)</f>
        <v>0</v>
      </c>
      <c r="G291" s="1222">
        <v>0</v>
      </c>
      <c r="H291" s="999">
        <v>0</v>
      </c>
      <c r="I291" s="999">
        <v>0</v>
      </c>
      <c r="J291" s="999">
        <v>0</v>
      </c>
      <c r="K291" s="999">
        <v>0</v>
      </c>
      <c r="L291" s="999">
        <v>0</v>
      </c>
      <c r="M291" s="999">
        <v>0</v>
      </c>
      <c r="N291" s="999">
        <v>0</v>
      </c>
      <c r="O291" s="999">
        <v>0</v>
      </c>
      <c r="P291" s="999">
        <v>0</v>
      </c>
      <c r="Q291" s="999">
        <v>0</v>
      </c>
      <c r="R291" s="999">
        <v>0</v>
      </c>
      <c r="S291" s="999">
        <v>0</v>
      </c>
      <c r="T291" s="999">
        <v>0</v>
      </c>
      <c r="U291" s="999">
        <v>0</v>
      </c>
      <c r="V291" s="999">
        <v>0</v>
      </c>
      <c r="W291" s="999">
        <v>0</v>
      </c>
      <c r="X291" s="999">
        <v>0</v>
      </c>
      <c r="Y291" s="999">
        <v>0</v>
      </c>
      <c r="Z291" s="999">
        <v>0</v>
      </c>
      <c r="AA291" s="999">
        <v>0</v>
      </c>
      <c r="AB291" s="999">
        <v>0</v>
      </c>
      <c r="AC291" s="999">
        <v>0</v>
      </c>
      <c r="AD291" s="999">
        <v>0</v>
      </c>
      <c r="AE291" s="999">
        <v>0</v>
      </c>
      <c r="AF291" s="999">
        <v>0</v>
      </c>
      <c r="AG291" s="999">
        <v>0</v>
      </c>
      <c r="AH291" s="999">
        <v>0</v>
      </c>
      <c r="AI291" s="999">
        <v>0</v>
      </c>
      <c r="AJ291" s="999">
        <v>0</v>
      </c>
      <c r="AK291" s="999">
        <v>0</v>
      </c>
      <c r="AL291" s="999">
        <v>0</v>
      </c>
      <c r="AM291" s="1023"/>
    </row>
    <row r="292" spans="1:39" ht="12.75">
      <c r="A292" s="633"/>
      <c r="B292" s="989">
        <f t="shared" si="13"/>
        <v>116</v>
      </c>
      <c r="C292" s="602"/>
      <c r="D292" s="1003"/>
      <c r="E292" s="1366" t="s">
        <v>78</v>
      </c>
      <c r="F292" s="1212">
        <f>INDEX(Υπόδειγμα_1_1!$E$47:$H$83,MATCH($D$288,Υπόδειγμα_1_1!$D$47:$D$83,0),4)</f>
        <v>0</v>
      </c>
      <c r="G292" s="1226">
        <v>0</v>
      </c>
      <c r="H292" s="1004">
        <v>0</v>
      </c>
      <c r="I292" s="1004">
        <v>0</v>
      </c>
      <c r="J292" s="1004">
        <v>0</v>
      </c>
      <c r="K292" s="1004">
        <v>0</v>
      </c>
      <c r="L292" s="1004">
        <v>0</v>
      </c>
      <c r="M292" s="999">
        <v>0</v>
      </c>
      <c r="N292" s="1004">
        <v>0</v>
      </c>
      <c r="O292" s="999">
        <v>0</v>
      </c>
      <c r="P292" s="1004">
        <v>0</v>
      </c>
      <c r="Q292" s="999">
        <v>0</v>
      </c>
      <c r="R292" s="1004">
        <v>0</v>
      </c>
      <c r="S292" s="999">
        <v>0</v>
      </c>
      <c r="T292" s="1004">
        <v>0</v>
      </c>
      <c r="U292" s="999">
        <v>0</v>
      </c>
      <c r="V292" s="1004">
        <v>0</v>
      </c>
      <c r="W292" s="999">
        <v>0</v>
      </c>
      <c r="X292" s="1004">
        <v>0</v>
      </c>
      <c r="Y292" s="999">
        <v>0</v>
      </c>
      <c r="Z292" s="1004">
        <v>0</v>
      </c>
      <c r="AA292" s="999">
        <v>0</v>
      </c>
      <c r="AB292" s="1004">
        <v>0</v>
      </c>
      <c r="AC292" s="999">
        <v>0</v>
      </c>
      <c r="AD292" s="1004">
        <v>0</v>
      </c>
      <c r="AE292" s="1004">
        <v>0</v>
      </c>
      <c r="AF292" s="1004">
        <v>0</v>
      </c>
      <c r="AG292" s="1004">
        <v>0</v>
      </c>
      <c r="AH292" s="1004">
        <v>0</v>
      </c>
      <c r="AI292" s="1004">
        <v>0</v>
      </c>
      <c r="AJ292" s="1004">
        <v>0</v>
      </c>
      <c r="AK292" s="999">
        <v>0</v>
      </c>
      <c r="AL292" s="1004">
        <v>0</v>
      </c>
      <c r="AM292" s="1023"/>
    </row>
    <row r="293" spans="1:39" ht="12.75">
      <c r="A293" s="633"/>
      <c r="B293" s="989">
        <f t="shared" si="13"/>
        <v>117</v>
      </c>
      <c r="C293" s="602"/>
      <c r="D293" s="597" t="str">
        <f>Υπόδειγμα_1_1!D81</f>
        <v>Υποσύνολο: Εταιρικές γενικές λειτουργικές δαπάνες επαυξητικές του δικτύου κορμού</v>
      </c>
      <c r="E293" s="914"/>
      <c r="F293" s="1211"/>
      <c r="G293" s="1218"/>
      <c r="H293" s="992"/>
      <c r="I293" s="992"/>
      <c r="J293" s="992"/>
      <c r="K293" s="992"/>
      <c r="L293" s="992"/>
      <c r="M293" s="992"/>
      <c r="N293" s="992"/>
      <c r="O293" s="992"/>
      <c r="P293" s="992"/>
      <c r="Q293" s="992"/>
      <c r="R293" s="992"/>
      <c r="S293" s="992"/>
      <c r="T293" s="992"/>
      <c r="U293" s="992"/>
      <c r="V293" s="992"/>
      <c r="W293" s="992"/>
      <c r="X293" s="992"/>
      <c r="Y293" s="992"/>
      <c r="Z293" s="992"/>
      <c r="AA293" s="992"/>
      <c r="AB293" s="992"/>
      <c r="AC293" s="992"/>
      <c r="AD293" s="992"/>
      <c r="AE293" s="992"/>
      <c r="AF293" s="992"/>
      <c r="AG293" s="992"/>
      <c r="AH293" s="992"/>
      <c r="AI293" s="992"/>
      <c r="AJ293" s="992"/>
      <c r="AK293" s="992"/>
      <c r="AL293" s="992"/>
      <c r="AM293" s="1219"/>
    </row>
    <row r="294" spans="1:39" ht="25.5">
      <c r="A294" s="633"/>
      <c r="B294" s="989">
        <f t="shared" si="13"/>
        <v>118</v>
      </c>
      <c r="C294" s="602"/>
      <c r="D294" s="598"/>
      <c r="E294" s="1364" t="s">
        <v>222</v>
      </c>
      <c r="F294" s="1212">
        <f>Υπόδειγμα_1_1!E81</f>
        <v>0</v>
      </c>
      <c r="G294" s="1222">
        <v>0</v>
      </c>
      <c r="H294" s="999">
        <v>0</v>
      </c>
      <c r="I294" s="999">
        <v>0</v>
      </c>
      <c r="J294" s="999">
        <v>0</v>
      </c>
      <c r="K294" s="999">
        <v>0</v>
      </c>
      <c r="L294" s="999">
        <v>0</v>
      </c>
      <c r="M294" s="999">
        <v>0</v>
      </c>
      <c r="N294" s="999">
        <v>0</v>
      </c>
      <c r="O294" s="999">
        <v>0</v>
      </c>
      <c r="P294" s="999">
        <v>0</v>
      </c>
      <c r="Q294" s="999">
        <v>0</v>
      </c>
      <c r="R294" s="999">
        <v>0</v>
      </c>
      <c r="S294" s="999">
        <v>0</v>
      </c>
      <c r="T294" s="999">
        <v>0</v>
      </c>
      <c r="U294" s="999">
        <v>0</v>
      </c>
      <c r="V294" s="999">
        <v>0</v>
      </c>
      <c r="W294" s="999">
        <v>0</v>
      </c>
      <c r="X294" s="999">
        <v>0</v>
      </c>
      <c r="Y294" s="999">
        <v>0</v>
      </c>
      <c r="Z294" s="999">
        <v>0</v>
      </c>
      <c r="AA294" s="999">
        <v>0</v>
      </c>
      <c r="AB294" s="999">
        <v>0</v>
      </c>
      <c r="AC294" s="999">
        <v>0</v>
      </c>
      <c r="AD294" s="999">
        <v>0</v>
      </c>
      <c r="AE294" s="999">
        <v>0</v>
      </c>
      <c r="AF294" s="999">
        <v>0</v>
      </c>
      <c r="AG294" s="999">
        <v>0</v>
      </c>
      <c r="AH294" s="999">
        <v>0</v>
      </c>
      <c r="AI294" s="999">
        <v>0</v>
      </c>
      <c r="AJ294" s="999">
        <v>0</v>
      </c>
      <c r="AK294" s="999">
        <v>0</v>
      </c>
      <c r="AL294" s="999">
        <v>0</v>
      </c>
      <c r="AM294" s="1020">
        <v>0</v>
      </c>
    </row>
    <row r="295" spans="1:39" ht="12.75">
      <c r="A295" s="633"/>
      <c r="B295" s="989">
        <f t="shared" si="13"/>
        <v>119</v>
      </c>
      <c r="C295" s="602"/>
      <c r="D295" s="598"/>
      <c r="E295" s="1366" t="s">
        <v>100</v>
      </c>
      <c r="F295" s="1212">
        <f>Υπόδειγμα_1_1!F81</f>
        <v>0</v>
      </c>
      <c r="G295" s="1222"/>
      <c r="H295" s="999"/>
      <c r="I295" s="999"/>
      <c r="J295" s="999"/>
      <c r="K295" s="999"/>
      <c r="L295" s="999"/>
      <c r="M295" s="999"/>
      <c r="N295" s="999"/>
      <c r="O295" s="999"/>
      <c r="P295" s="999"/>
      <c r="Q295" s="999"/>
      <c r="R295" s="999"/>
      <c r="S295" s="999"/>
      <c r="T295" s="999"/>
      <c r="U295" s="999"/>
      <c r="V295" s="999"/>
      <c r="W295" s="999"/>
      <c r="X295" s="999"/>
      <c r="Y295" s="999"/>
      <c r="Z295" s="999"/>
      <c r="AA295" s="999"/>
      <c r="AB295" s="999"/>
      <c r="AC295" s="999"/>
      <c r="AD295" s="999"/>
      <c r="AE295" s="999"/>
      <c r="AF295" s="999"/>
      <c r="AG295" s="999"/>
      <c r="AH295" s="999"/>
      <c r="AI295" s="999"/>
      <c r="AJ295" s="999"/>
      <c r="AK295" s="999"/>
      <c r="AL295" s="999"/>
      <c r="AM295" s="1020"/>
    </row>
    <row r="296" spans="1:39" ht="12.75">
      <c r="A296" s="633"/>
      <c r="B296" s="989">
        <f t="shared" si="13"/>
        <v>120</v>
      </c>
      <c r="C296" s="602"/>
      <c r="D296" s="598"/>
      <c r="E296" s="1366" t="s">
        <v>132</v>
      </c>
      <c r="F296" s="1212">
        <f>Υπόδειγμα_1_1!G81</f>
        <v>0</v>
      </c>
      <c r="G296" s="1222">
        <v>0</v>
      </c>
      <c r="H296" s="999">
        <v>0</v>
      </c>
      <c r="I296" s="999">
        <v>0</v>
      </c>
      <c r="J296" s="999">
        <v>0</v>
      </c>
      <c r="K296" s="999">
        <v>0</v>
      </c>
      <c r="L296" s="999">
        <v>0</v>
      </c>
      <c r="M296" s="999">
        <v>0</v>
      </c>
      <c r="N296" s="999">
        <v>0</v>
      </c>
      <c r="O296" s="999">
        <v>0</v>
      </c>
      <c r="P296" s="999">
        <v>0</v>
      </c>
      <c r="Q296" s="999">
        <v>0</v>
      </c>
      <c r="R296" s="999">
        <v>0</v>
      </c>
      <c r="S296" s="999">
        <v>0</v>
      </c>
      <c r="T296" s="999">
        <v>0</v>
      </c>
      <c r="U296" s="999">
        <v>0</v>
      </c>
      <c r="V296" s="999">
        <v>0</v>
      </c>
      <c r="W296" s="999">
        <v>0</v>
      </c>
      <c r="X296" s="999">
        <v>0</v>
      </c>
      <c r="Y296" s="999">
        <v>0</v>
      </c>
      <c r="Z296" s="999">
        <v>0</v>
      </c>
      <c r="AA296" s="999">
        <v>0</v>
      </c>
      <c r="AB296" s="999">
        <v>0</v>
      </c>
      <c r="AC296" s="999">
        <v>0</v>
      </c>
      <c r="AD296" s="999">
        <v>0</v>
      </c>
      <c r="AE296" s="999">
        <v>0</v>
      </c>
      <c r="AF296" s="999">
        <v>0</v>
      </c>
      <c r="AG296" s="999">
        <v>0</v>
      </c>
      <c r="AH296" s="999">
        <v>0</v>
      </c>
      <c r="AI296" s="999">
        <v>0</v>
      </c>
      <c r="AJ296" s="999">
        <v>0</v>
      </c>
      <c r="AK296" s="999">
        <v>0</v>
      </c>
      <c r="AL296" s="999">
        <v>0</v>
      </c>
      <c r="AM296" s="1020">
        <v>0</v>
      </c>
    </row>
    <row r="297" spans="1:39" ht="12.75">
      <c r="A297" s="633"/>
      <c r="B297" s="989">
        <f t="shared" si="13"/>
        <v>121</v>
      </c>
      <c r="C297" s="602"/>
      <c r="D297" s="1003"/>
      <c r="E297" s="1366" t="s">
        <v>78</v>
      </c>
      <c r="F297" s="1217">
        <f>Υπόδειγμα_1_1!H81</f>
        <v>0</v>
      </c>
      <c r="G297" s="1226">
        <v>0</v>
      </c>
      <c r="H297" s="1004">
        <v>0</v>
      </c>
      <c r="I297" s="1004">
        <v>0</v>
      </c>
      <c r="J297" s="1004">
        <v>0</v>
      </c>
      <c r="K297" s="1004">
        <v>0</v>
      </c>
      <c r="L297" s="1004">
        <v>0</v>
      </c>
      <c r="M297" s="1004">
        <v>0</v>
      </c>
      <c r="N297" s="1004">
        <v>0</v>
      </c>
      <c r="O297" s="1004">
        <v>0</v>
      </c>
      <c r="P297" s="1004">
        <v>0</v>
      </c>
      <c r="Q297" s="1004">
        <v>0</v>
      </c>
      <c r="R297" s="1004">
        <v>0</v>
      </c>
      <c r="S297" s="1004">
        <v>0</v>
      </c>
      <c r="T297" s="1004">
        <v>0</v>
      </c>
      <c r="U297" s="1004">
        <v>0</v>
      </c>
      <c r="V297" s="1004">
        <v>0</v>
      </c>
      <c r="W297" s="1004">
        <v>0</v>
      </c>
      <c r="X297" s="1004">
        <v>0</v>
      </c>
      <c r="Y297" s="1004">
        <v>0</v>
      </c>
      <c r="Z297" s="1004">
        <v>0</v>
      </c>
      <c r="AA297" s="1004">
        <v>0</v>
      </c>
      <c r="AB297" s="1004">
        <v>0</v>
      </c>
      <c r="AC297" s="1004">
        <v>0</v>
      </c>
      <c r="AD297" s="1004">
        <v>0</v>
      </c>
      <c r="AE297" s="1004">
        <v>0</v>
      </c>
      <c r="AF297" s="1004">
        <v>0</v>
      </c>
      <c r="AG297" s="1004">
        <v>0</v>
      </c>
      <c r="AH297" s="1004">
        <v>0</v>
      </c>
      <c r="AI297" s="1004">
        <v>0</v>
      </c>
      <c r="AJ297" s="1004">
        <v>0</v>
      </c>
      <c r="AK297" s="1004">
        <v>0</v>
      </c>
      <c r="AL297" s="1004">
        <v>0</v>
      </c>
      <c r="AM297" s="1227">
        <v>0</v>
      </c>
    </row>
    <row r="298" spans="1:39" ht="14.25" customHeight="1">
      <c r="A298" s="633"/>
      <c r="B298" s="989">
        <f t="shared" si="13"/>
        <v>122</v>
      </c>
      <c r="C298" s="602"/>
      <c r="D298" s="1506" t="str">
        <f>Υπόδειγμα_1_1!D83</f>
        <v>LRAIC εξωτερικών πωλήσεων υπηρεσιών κορμού (πωλήσεων σε πελάτες χονδρικής)</v>
      </c>
      <c r="E298" s="1507"/>
      <c r="F298" s="1005"/>
      <c r="G298" s="1223"/>
      <c r="H298" s="996"/>
      <c r="I298" s="996"/>
      <c r="J298" s="996"/>
      <c r="K298" s="996"/>
      <c r="L298" s="996"/>
      <c r="M298" s="996"/>
      <c r="N298" s="996"/>
      <c r="O298" s="996"/>
      <c r="P298" s="996"/>
      <c r="Q298" s="996"/>
      <c r="R298" s="996"/>
      <c r="S298" s="996"/>
      <c r="T298" s="996"/>
      <c r="U298" s="996"/>
      <c r="V298" s="996"/>
      <c r="W298" s="996"/>
      <c r="X298" s="996"/>
      <c r="Y298" s="996"/>
      <c r="Z298" s="996"/>
      <c r="AA298" s="996"/>
      <c r="AB298" s="996"/>
      <c r="AC298" s="996"/>
      <c r="AD298" s="996"/>
      <c r="AE298" s="1005"/>
      <c r="AF298" s="1005"/>
      <c r="AG298" s="1005"/>
      <c r="AH298" s="1005"/>
      <c r="AI298" s="1005"/>
      <c r="AJ298" s="997"/>
      <c r="AK298" s="997"/>
      <c r="AL298" s="997"/>
      <c r="AM298" s="1015"/>
    </row>
    <row r="299" spans="1:39" ht="25.5">
      <c r="A299" s="633"/>
      <c r="B299" s="989">
        <f t="shared" si="13"/>
        <v>123</v>
      </c>
      <c r="C299" s="602"/>
      <c r="D299" s="596"/>
      <c r="E299" s="1364" t="s">
        <v>222</v>
      </c>
      <c r="F299" s="1212">
        <f>Υπόδειγμα_1_1!E83</f>
        <v>0</v>
      </c>
      <c r="G299" s="1228"/>
      <c r="H299" s="769"/>
      <c r="I299" s="769"/>
      <c r="J299" s="769"/>
      <c r="K299" s="769"/>
      <c r="L299" s="769"/>
      <c r="M299" s="769"/>
      <c r="N299" s="769"/>
      <c r="O299" s="769"/>
      <c r="P299" s="769"/>
      <c r="Q299" s="769"/>
      <c r="R299" s="769"/>
      <c r="S299" s="769"/>
      <c r="T299" s="769"/>
      <c r="U299" s="769"/>
      <c r="V299" s="769"/>
      <c r="W299" s="769"/>
      <c r="X299" s="769"/>
      <c r="Y299" s="769"/>
      <c r="Z299" s="769"/>
      <c r="AA299" s="769"/>
      <c r="AB299" s="769"/>
      <c r="AC299" s="769"/>
      <c r="AD299" s="769"/>
      <c r="AE299" s="769"/>
      <c r="AF299" s="769"/>
      <c r="AG299" s="769"/>
      <c r="AH299" s="769"/>
      <c r="AI299" s="769"/>
      <c r="AJ299" s="868"/>
      <c r="AK299" s="868"/>
      <c r="AL299" s="868"/>
      <c r="AM299" s="1422">
        <f>+F299</f>
        <v>0</v>
      </c>
    </row>
    <row r="300" spans="1:39" ht="12.75">
      <c r="A300" s="633"/>
      <c r="B300" s="989">
        <f t="shared" si="13"/>
        <v>124</v>
      </c>
      <c r="C300" s="602"/>
      <c r="D300" s="596"/>
      <c r="E300" s="1366" t="s">
        <v>100</v>
      </c>
      <c r="F300" s="1212">
        <f>Υπόδειγμα_1_1!F83</f>
        <v>0</v>
      </c>
      <c r="G300" s="1228"/>
      <c r="H300" s="769"/>
      <c r="I300" s="769"/>
      <c r="J300" s="769"/>
      <c r="K300" s="769"/>
      <c r="L300" s="769"/>
      <c r="M300" s="769"/>
      <c r="N300" s="769"/>
      <c r="O300" s="769"/>
      <c r="P300" s="769"/>
      <c r="Q300" s="769"/>
      <c r="R300" s="769"/>
      <c r="S300" s="769"/>
      <c r="T300" s="769"/>
      <c r="U300" s="769"/>
      <c r="V300" s="769"/>
      <c r="W300" s="769"/>
      <c r="X300" s="769"/>
      <c r="Y300" s="769"/>
      <c r="Z300" s="769"/>
      <c r="AA300" s="769"/>
      <c r="AB300" s="769"/>
      <c r="AC300" s="769"/>
      <c r="AD300" s="769"/>
      <c r="AE300" s="769"/>
      <c r="AF300" s="769"/>
      <c r="AG300" s="769"/>
      <c r="AH300" s="769"/>
      <c r="AI300" s="769"/>
      <c r="AJ300" s="868"/>
      <c r="AK300" s="868"/>
      <c r="AL300" s="868"/>
      <c r="AM300" s="1422">
        <f>+F300</f>
        <v>0</v>
      </c>
    </row>
    <row r="301" spans="1:39" ht="12.75">
      <c r="A301" s="633"/>
      <c r="B301" s="989">
        <f t="shared" si="13"/>
        <v>125</v>
      </c>
      <c r="C301" s="602"/>
      <c r="D301" s="596"/>
      <c r="E301" s="1366" t="s">
        <v>132</v>
      </c>
      <c r="F301" s="1212">
        <f>Υπόδειγμα_1_1!G83</f>
        <v>0</v>
      </c>
      <c r="G301" s="1228"/>
      <c r="H301" s="769"/>
      <c r="I301" s="769"/>
      <c r="J301" s="769"/>
      <c r="K301" s="769"/>
      <c r="L301" s="769"/>
      <c r="M301" s="769"/>
      <c r="N301" s="769"/>
      <c r="O301" s="769"/>
      <c r="P301" s="769"/>
      <c r="Q301" s="769"/>
      <c r="R301" s="769"/>
      <c r="S301" s="769"/>
      <c r="T301" s="769"/>
      <c r="U301" s="769"/>
      <c r="V301" s="769"/>
      <c r="W301" s="769"/>
      <c r="X301" s="769"/>
      <c r="Y301" s="769"/>
      <c r="Z301" s="769"/>
      <c r="AA301" s="769"/>
      <c r="AB301" s="769"/>
      <c r="AC301" s="769"/>
      <c r="AD301" s="769"/>
      <c r="AE301" s="769"/>
      <c r="AF301" s="769"/>
      <c r="AG301" s="769"/>
      <c r="AH301" s="769"/>
      <c r="AI301" s="769"/>
      <c r="AJ301" s="868"/>
      <c r="AK301" s="868"/>
      <c r="AL301" s="868"/>
      <c r="AM301" s="1422">
        <f>+F301</f>
        <v>0</v>
      </c>
    </row>
    <row r="302" spans="1:39" ht="12.75">
      <c r="A302" s="633"/>
      <c r="B302" s="989">
        <f t="shared" si="13"/>
        <v>126</v>
      </c>
      <c r="C302" s="602"/>
      <c r="D302" s="596"/>
      <c r="E302" s="1366" t="s">
        <v>78</v>
      </c>
      <c r="F302" s="1212">
        <f>Υπόδειγμα_1_1!H83</f>
        <v>0</v>
      </c>
      <c r="G302" s="1228"/>
      <c r="H302" s="769"/>
      <c r="I302" s="769"/>
      <c r="J302" s="769"/>
      <c r="K302" s="769"/>
      <c r="L302" s="769"/>
      <c r="M302" s="769"/>
      <c r="N302" s="769"/>
      <c r="O302" s="769"/>
      <c r="P302" s="769"/>
      <c r="Q302" s="769"/>
      <c r="R302" s="769"/>
      <c r="S302" s="769"/>
      <c r="T302" s="769"/>
      <c r="U302" s="769"/>
      <c r="V302" s="769"/>
      <c r="W302" s="769"/>
      <c r="X302" s="769"/>
      <c r="Y302" s="769"/>
      <c r="Z302" s="769"/>
      <c r="AA302" s="769"/>
      <c r="AB302" s="769"/>
      <c r="AC302" s="769"/>
      <c r="AD302" s="769"/>
      <c r="AE302" s="769"/>
      <c r="AF302" s="769"/>
      <c r="AG302" s="769"/>
      <c r="AH302" s="769"/>
      <c r="AI302" s="769"/>
      <c r="AJ302" s="868"/>
      <c r="AK302" s="868"/>
      <c r="AL302" s="868"/>
      <c r="AM302" s="1422">
        <f>+F302</f>
        <v>0</v>
      </c>
    </row>
    <row r="303" spans="1:39" ht="12.75">
      <c r="A303" s="633"/>
      <c r="B303" s="989">
        <f>B302+1</f>
        <v>127</v>
      </c>
      <c r="C303" s="602"/>
      <c r="D303" s="597" t="str">
        <f>Υπόδειγμα_1_1!D84</f>
        <v>Σύνολο: LRAIC υπηρεσιών κορμού</v>
      </c>
      <c r="E303" s="914"/>
      <c r="F303" s="1211"/>
      <c r="G303" s="1229"/>
      <c r="H303" s="1214"/>
      <c r="I303" s="1214"/>
      <c r="J303" s="1214"/>
      <c r="K303" s="1214"/>
      <c r="L303" s="1214"/>
      <c r="M303" s="1214"/>
      <c r="N303" s="1214"/>
      <c r="O303" s="1214"/>
      <c r="P303" s="1214"/>
      <c r="Q303" s="1214"/>
      <c r="R303" s="1214"/>
      <c r="S303" s="1214"/>
      <c r="T303" s="1214"/>
      <c r="U303" s="1214"/>
      <c r="V303" s="1214"/>
      <c r="W303" s="1214"/>
      <c r="X303" s="1214"/>
      <c r="Y303" s="1214"/>
      <c r="Z303" s="1214"/>
      <c r="AA303" s="1214"/>
      <c r="AB303" s="1214"/>
      <c r="AC303" s="1214"/>
      <c r="AD303" s="1214"/>
      <c r="AE303" s="1214"/>
      <c r="AF303" s="1214"/>
      <c r="AG303" s="1214"/>
      <c r="AH303" s="1214"/>
      <c r="AI303" s="1214"/>
      <c r="AJ303" s="1214"/>
      <c r="AK303" s="1214"/>
      <c r="AL303" s="1214"/>
      <c r="AM303" s="1230"/>
    </row>
    <row r="304" spans="1:39" ht="25.5">
      <c r="A304" s="633"/>
      <c r="B304" s="989">
        <f t="shared" si="13"/>
        <v>128</v>
      </c>
      <c r="C304" s="602"/>
      <c r="D304" s="598"/>
      <c r="E304" s="1364" t="s">
        <v>222</v>
      </c>
      <c r="F304" s="1212">
        <f aca="true" t="shared" si="18" ref="F304:AM304">SUMIF($E$176:$E$302,"=Mean capital Employed",F$176:F$302)</f>
        <v>0</v>
      </c>
      <c r="G304" s="1231">
        <f t="shared" si="18"/>
        <v>0</v>
      </c>
      <c r="H304" s="1215">
        <f t="shared" si="18"/>
        <v>0</v>
      </c>
      <c r="I304" s="1215">
        <f t="shared" si="18"/>
        <v>0</v>
      </c>
      <c r="J304" s="1215">
        <f t="shared" si="18"/>
        <v>0</v>
      </c>
      <c r="K304" s="1215">
        <f t="shared" si="18"/>
        <v>0</v>
      </c>
      <c r="L304" s="1215">
        <f t="shared" si="18"/>
        <v>0</v>
      </c>
      <c r="M304" s="1215">
        <f t="shared" si="18"/>
        <v>0</v>
      </c>
      <c r="N304" s="1215">
        <f t="shared" si="18"/>
        <v>0</v>
      </c>
      <c r="O304" s="1215">
        <f t="shared" si="18"/>
        <v>0</v>
      </c>
      <c r="P304" s="1215">
        <f t="shared" si="18"/>
        <v>0</v>
      </c>
      <c r="Q304" s="1215">
        <f t="shared" si="18"/>
        <v>0</v>
      </c>
      <c r="R304" s="1215">
        <f t="shared" si="18"/>
        <v>0</v>
      </c>
      <c r="S304" s="1215">
        <f t="shared" si="18"/>
        <v>0</v>
      </c>
      <c r="T304" s="1215">
        <f t="shared" si="18"/>
        <v>0</v>
      </c>
      <c r="U304" s="1215">
        <f t="shared" si="18"/>
        <v>0</v>
      </c>
      <c r="V304" s="1215">
        <f t="shared" si="18"/>
        <v>0</v>
      </c>
      <c r="W304" s="1215">
        <f t="shared" si="18"/>
        <v>0</v>
      </c>
      <c r="X304" s="1215">
        <f t="shared" si="18"/>
        <v>0</v>
      </c>
      <c r="Y304" s="1215">
        <f t="shared" si="18"/>
        <v>0</v>
      </c>
      <c r="Z304" s="1215">
        <f t="shared" si="18"/>
        <v>0</v>
      </c>
      <c r="AA304" s="1215">
        <f t="shared" si="18"/>
        <v>0</v>
      </c>
      <c r="AB304" s="1215">
        <f t="shared" si="18"/>
        <v>0</v>
      </c>
      <c r="AC304" s="1215">
        <f t="shared" si="18"/>
        <v>0</v>
      </c>
      <c r="AD304" s="1215">
        <f t="shared" si="18"/>
        <v>0</v>
      </c>
      <c r="AE304" s="1215">
        <f t="shared" si="18"/>
        <v>0</v>
      </c>
      <c r="AF304" s="1215">
        <f t="shared" si="18"/>
        <v>0</v>
      </c>
      <c r="AG304" s="1215">
        <f t="shared" si="18"/>
        <v>0</v>
      </c>
      <c r="AH304" s="1215">
        <f t="shared" si="18"/>
        <v>0</v>
      </c>
      <c r="AI304" s="1215">
        <f t="shared" si="18"/>
        <v>0</v>
      </c>
      <c r="AJ304" s="1215">
        <f t="shared" si="18"/>
        <v>0</v>
      </c>
      <c r="AK304" s="1215">
        <f t="shared" si="18"/>
        <v>0</v>
      </c>
      <c r="AL304" s="1215">
        <f t="shared" si="18"/>
        <v>0</v>
      </c>
      <c r="AM304" s="1232">
        <f t="shared" si="18"/>
        <v>0</v>
      </c>
    </row>
    <row r="305" spans="1:39" ht="12.75">
      <c r="A305" s="633"/>
      <c r="B305" s="989">
        <f t="shared" si="13"/>
        <v>129</v>
      </c>
      <c r="C305" s="602"/>
      <c r="D305" s="598"/>
      <c r="E305" s="1366" t="s">
        <v>100</v>
      </c>
      <c r="F305" s="1212">
        <f>SUMIF($E$176:$E$302,"=Cost of capital",F$176:F$302)</f>
        <v>0</v>
      </c>
      <c r="G305" s="1231">
        <f aca="true" t="shared" si="19" ref="G305:AM305">SUMIF($E$176:$E$302,"=Cost of capital",G$176:G$302)</f>
        <v>0</v>
      </c>
      <c r="H305" s="1215">
        <f t="shared" si="19"/>
        <v>0</v>
      </c>
      <c r="I305" s="1215">
        <f t="shared" si="19"/>
        <v>0</v>
      </c>
      <c r="J305" s="1215">
        <f t="shared" si="19"/>
        <v>0</v>
      </c>
      <c r="K305" s="1215">
        <f t="shared" si="19"/>
        <v>0</v>
      </c>
      <c r="L305" s="1215">
        <f t="shared" si="19"/>
        <v>0</v>
      </c>
      <c r="M305" s="1215">
        <f t="shared" si="19"/>
        <v>0</v>
      </c>
      <c r="N305" s="1215">
        <f t="shared" si="19"/>
        <v>0</v>
      </c>
      <c r="O305" s="1215">
        <f t="shared" si="19"/>
        <v>0</v>
      </c>
      <c r="P305" s="1215">
        <f t="shared" si="19"/>
        <v>0</v>
      </c>
      <c r="Q305" s="1215">
        <f t="shared" si="19"/>
        <v>0</v>
      </c>
      <c r="R305" s="1215">
        <f t="shared" si="19"/>
        <v>0</v>
      </c>
      <c r="S305" s="1215">
        <f t="shared" si="19"/>
        <v>0</v>
      </c>
      <c r="T305" s="1215">
        <f t="shared" si="19"/>
        <v>0</v>
      </c>
      <c r="U305" s="1215">
        <f t="shared" si="19"/>
        <v>0</v>
      </c>
      <c r="V305" s="1215">
        <f t="shared" si="19"/>
        <v>0</v>
      </c>
      <c r="W305" s="1215">
        <f t="shared" si="19"/>
        <v>0</v>
      </c>
      <c r="X305" s="1215">
        <f t="shared" si="19"/>
        <v>0</v>
      </c>
      <c r="Y305" s="1215">
        <f t="shared" si="19"/>
        <v>0</v>
      </c>
      <c r="Z305" s="1215">
        <f t="shared" si="19"/>
        <v>0</v>
      </c>
      <c r="AA305" s="1215">
        <f t="shared" si="19"/>
        <v>0</v>
      </c>
      <c r="AB305" s="1215">
        <f t="shared" si="19"/>
        <v>0</v>
      </c>
      <c r="AC305" s="1215">
        <f t="shared" si="19"/>
        <v>0</v>
      </c>
      <c r="AD305" s="1215">
        <f t="shared" si="19"/>
        <v>0</v>
      </c>
      <c r="AE305" s="1215">
        <f t="shared" si="19"/>
        <v>0</v>
      </c>
      <c r="AF305" s="1215">
        <f t="shared" si="19"/>
        <v>0</v>
      </c>
      <c r="AG305" s="1215">
        <f t="shared" si="19"/>
        <v>0</v>
      </c>
      <c r="AH305" s="1215">
        <f t="shared" si="19"/>
        <v>0</v>
      </c>
      <c r="AI305" s="1215">
        <f t="shared" si="19"/>
        <v>0</v>
      </c>
      <c r="AJ305" s="1215">
        <f t="shared" si="19"/>
        <v>0</v>
      </c>
      <c r="AK305" s="1215">
        <f t="shared" si="19"/>
        <v>0</v>
      </c>
      <c r="AL305" s="1215">
        <f t="shared" si="19"/>
        <v>0</v>
      </c>
      <c r="AM305" s="1232">
        <f t="shared" si="19"/>
        <v>0</v>
      </c>
    </row>
    <row r="306" spans="1:39" ht="12.75">
      <c r="A306" s="633"/>
      <c r="B306" s="989">
        <f t="shared" si="13"/>
        <v>130</v>
      </c>
      <c r="C306" s="602"/>
      <c r="D306" s="598"/>
      <c r="E306" s="1366" t="s">
        <v>132</v>
      </c>
      <c r="F306" s="1212">
        <f>SUMIF($E$176:$E$302,"=Depreciation",F$176:F$302)</f>
        <v>0</v>
      </c>
      <c r="G306" s="1231">
        <f aca="true" t="shared" si="20" ref="G306:AM306">SUMIF($E$176:$E$302,"=Depreciation",G$176:G$302)</f>
        <v>0</v>
      </c>
      <c r="H306" s="1215">
        <f t="shared" si="20"/>
        <v>0</v>
      </c>
      <c r="I306" s="1215">
        <f t="shared" si="20"/>
        <v>0</v>
      </c>
      <c r="J306" s="1215">
        <f t="shared" si="20"/>
        <v>0</v>
      </c>
      <c r="K306" s="1215">
        <f t="shared" si="20"/>
        <v>0</v>
      </c>
      <c r="L306" s="1215">
        <f t="shared" si="20"/>
        <v>0</v>
      </c>
      <c r="M306" s="1215">
        <f t="shared" si="20"/>
        <v>0</v>
      </c>
      <c r="N306" s="1215">
        <f t="shared" si="20"/>
        <v>0</v>
      </c>
      <c r="O306" s="1215">
        <f t="shared" si="20"/>
        <v>0</v>
      </c>
      <c r="P306" s="1215">
        <f t="shared" si="20"/>
        <v>0</v>
      </c>
      <c r="Q306" s="1215">
        <f t="shared" si="20"/>
        <v>0</v>
      </c>
      <c r="R306" s="1215">
        <f t="shared" si="20"/>
        <v>0</v>
      </c>
      <c r="S306" s="1215">
        <f t="shared" si="20"/>
        <v>0</v>
      </c>
      <c r="T306" s="1215">
        <f t="shared" si="20"/>
        <v>0</v>
      </c>
      <c r="U306" s="1215">
        <f t="shared" si="20"/>
        <v>0</v>
      </c>
      <c r="V306" s="1215">
        <f t="shared" si="20"/>
        <v>0</v>
      </c>
      <c r="W306" s="1215">
        <f t="shared" si="20"/>
        <v>0</v>
      </c>
      <c r="X306" s="1215">
        <f t="shared" si="20"/>
        <v>0</v>
      </c>
      <c r="Y306" s="1215">
        <f t="shared" si="20"/>
        <v>0</v>
      </c>
      <c r="Z306" s="1215">
        <f t="shared" si="20"/>
        <v>0</v>
      </c>
      <c r="AA306" s="1215">
        <f t="shared" si="20"/>
        <v>0</v>
      </c>
      <c r="AB306" s="1215">
        <f t="shared" si="20"/>
        <v>0</v>
      </c>
      <c r="AC306" s="1215">
        <f t="shared" si="20"/>
        <v>0</v>
      </c>
      <c r="AD306" s="1215">
        <f t="shared" si="20"/>
        <v>0</v>
      </c>
      <c r="AE306" s="1215">
        <f t="shared" si="20"/>
        <v>0</v>
      </c>
      <c r="AF306" s="1215">
        <f t="shared" si="20"/>
        <v>0</v>
      </c>
      <c r="AG306" s="1215">
        <f t="shared" si="20"/>
        <v>0</v>
      </c>
      <c r="AH306" s="1215">
        <f t="shared" si="20"/>
        <v>0</v>
      </c>
      <c r="AI306" s="1215">
        <f t="shared" si="20"/>
        <v>0</v>
      </c>
      <c r="AJ306" s="1215">
        <f t="shared" si="20"/>
        <v>0</v>
      </c>
      <c r="AK306" s="1215">
        <f t="shared" si="20"/>
        <v>0</v>
      </c>
      <c r="AL306" s="1215">
        <f t="shared" si="20"/>
        <v>0</v>
      </c>
      <c r="AM306" s="1232">
        <f t="shared" si="20"/>
        <v>0</v>
      </c>
    </row>
    <row r="307" spans="1:39" ht="12.75">
      <c r="A307" s="633"/>
      <c r="B307" s="989">
        <f t="shared" si="13"/>
        <v>131</v>
      </c>
      <c r="C307" s="602"/>
      <c r="D307" s="598"/>
      <c r="E307" s="1366" t="s">
        <v>78</v>
      </c>
      <c r="F307" s="1212">
        <f aca="true" t="shared" si="21" ref="F307:AM307">SUMIF($E$176:$E$302,"=OPEX",F$176:F$302)</f>
        <v>0</v>
      </c>
      <c r="G307" s="1231">
        <f t="shared" si="21"/>
        <v>0</v>
      </c>
      <c r="H307" s="1215">
        <f t="shared" si="21"/>
        <v>0</v>
      </c>
      <c r="I307" s="1215">
        <f t="shared" si="21"/>
        <v>0</v>
      </c>
      <c r="J307" s="1215">
        <f t="shared" si="21"/>
        <v>0</v>
      </c>
      <c r="K307" s="1215">
        <f t="shared" si="21"/>
        <v>0</v>
      </c>
      <c r="L307" s="1215">
        <f t="shared" si="21"/>
        <v>0</v>
      </c>
      <c r="M307" s="1215">
        <f t="shared" si="21"/>
        <v>0</v>
      </c>
      <c r="N307" s="1215">
        <f t="shared" si="21"/>
        <v>0</v>
      </c>
      <c r="O307" s="1215">
        <f t="shared" si="21"/>
        <v>0</v>
      </c>
      <c r="P307" s="1215">
        <f t="shared" si="21"/>
        <v>0</v>
      </c>
      <c r="Q307" s="1215">
        <f t="shared" si="21"/>
        <v>0</v>
      </c>
      <c r="R307" s="1215">
        <f t="shared" si="21"/>
        <v>0</v>
      </c>
      <c r="S307" s="1215">
        <f t="shared" si="21"/>
        <v>0</v>
      </c>
      <c r="T307" s="1215">
        <f t="shared" si="21"/>
        <v>0</v>
      </c>
      <c r="U307" s="1215">
        <f t="shared" si="21"/>
        <v>0</v>
      </c>
      <c r="V307" s="1215">
        <f t="shared" si="21"/>
        <v>0</v>
      </c>
      <c r="W307" s="1215">
        <f t="shared" si="21"/>
        <v>0</v>
      </c>
      <c r="X307" s="1215">
        <f t="shared" si="21"/>
        <v>0</v>
      </c>
      <c r="Y307" s="1215">
        <f t="shared" si="21"/>
        <v>0</v>
      </c>
      <c r="Z307" s="1215">
        <f t="shared" si="21"/>
        <v>0</v>
      </c>
      <c r="AA307" s="1215">
        <f t="shared" si="21"/>
        <v>0</v>
      </c>
      <c r="AB307" s="1215">
        <f t="shared" si="21"/>
        <v>0</v>
      </c>
      <c r="AC307" s="1215">
        <f t="shared" si="21"/>
        <v>0</v>
      </c>
      <c r="AD307" s="1215">
        <f t="shared" si="21"/>
        <v>0</v>
      </c>
      <c r="AE307" s="1215">
        <f t="shared" si="21"/>
        <v>0</v>
      </c>
      <c r="AF307" s="1215">
        <f t="shared" si="21"/>
        <v>0</v>
      </c>
      <c r="AG307" s="1215">
        <f t="shared" si="21"/>
        <v>0</v>
      </c>
      <c r="AH307" s="1215">
        <f t="shared" si="21"/>
        <v>0</v>
      </c>
      <c r="AI307" s="1215">
        <f t="shared" si="21"/>
        <v>0</v>
      </c>
      <c r="AJ307" s="1215">
        <f t="shared" si="21"/>
        <v>0</v>
      </c>
      <c r="AK307" s="1215">
        <f t="shared" si="21"/>
        <v>0</v>
      </c>
      <c r="AL307" s="1215">
        <f t="shared" si="21"/>
        <v>0</v>
      </c>
      <c r="AM307" s="1232">
        <f t="shared" si="21"/>
        <v>0</v>
      </c>
    </row>
    <row r="308" spans="1:39" ht="13.5" thickBot="1">
      <c r="A308" s="633"/>
      <c r="B308" s="989">
        <f t="shared" si="13"/>
        <v>132</v>
      </c>
      <c r="C308" s="915"/>
      <c r="D308" s="599"/>
      <c r="E308" s="916" t="s">
        <v>255</v>
      </c>
      <c r="F308" s="1212">
        <f>F305+F306+F307</f>
        <v>0</v>
      </c>
      <c r="G308" s="1233">
        <f aca="true" t="shared" si="22" ref="G308:AM308">G305+G306+G307</f>
        <v>0</v>
      </c>
      <c r="H308" s="1234">
        <f t="shared" si="22"/>
        <v>0</v>
      </c>
      <c r="I308" s="1234">
        <f t="shared" si="22"/>
        <v>0</v>
      </c>
      <c r="J308" s="1234">
        <f t="shared" si="22"/>
        <v>0</v>
      </c>
      <c r="K308" s="1234">
        <f t="shared" si="22"/>
        <v>0</v>
      </c>
      <c r="L308" s="1234">
        <f t="shared" si="22"/>
        <v>0</v>
      </c>
      <c r="M308" s="1234">
        <f t="shared" si="22"/>
        <v>0</v>
      </c>
      <c r="N308" s="1234">
        <f t="shared" si="22"/>
        <v>0</v>
      </c>
      <c r="O308" s="1234">
        <f t="shared" si="22"/>
        <v>0</v>
      </c>
      <c r="P308" s="1234">
        <f t="shared" si="22"/>
        <v>0</v>
      </c>
      <c r="Q308" s="1234">
        <f t="shared" si="22"/>
        <v>0</v>
      </c>
      <c r="R308" s="1234">
        <f t="shared" si="22"/>
        <v>0</v>
      </c>
      <c r="S308" s="1234">
        <f t="shared" si="22"/>
        <v>0</v>
      </c>
      <c r="T308" s="1234">
        <f t="shared" si="22"/>
        <v>0</v>
      </c>
      <c r="U308" s="1234">
        <f t="shared" si="22"/>
        <v>0</v>
      </c>
      <c r="V308" s="1234">
        <f t="shared" si="22"/>
        <v>0</v>
      </c>
      <c r="W308" s="1234">
        <f t="shared" si="22"/>
        <v>0</v>
      </c>
      <c r="X308" s="1234">
        <f t="shared" si="22"/>
        <v>0</v>
      </c>
      <c r="Y308" s="1234">
        <f t="shared" si="22"/>
        <v>0</v>
      </c>
      <c r="Z308" s="1234">
        <f t="shared" si="22"/>
        <v>0</v>
      </c>
      <c r="AA308" s="1234">
        <f t="shared" si="22"/>
        <v>0</v>
      </c>
      <c r="AB308" s="1234">
        <f t="shared" si="22"/>
        <v>0</v>
      </c>
      <c r="AC308" s="1234">
        <f t="shared" si="22"/>
        <v>0</v>
      </c>
      <c r="AD308" s="1234">
        <f t="shared" si="22"/>
        <v>0</v>
      </c>
      <c r="AE308" s="1234">
        <f t="shared" si="22"/>
        <v>0</v>
      </c>
      <c r="AF308" s="1234">
        <f t="shared" si="22"/>
        <v>0</v>
      </c>
      <c r="AG308" s="1234">
        <f t="shared" si="22"/>
        <v>0</v>
      </c>
      <c r="AH308" s="1234">
        <f t="shared" si="22"/>
        <v>0</v>
      </c>
      <c r="AI308" s="1234">
        <f t="shared" si="22"/>
        <v>0</v>
      </c>
      <c r="AJ308" s="1234">
        <f t="shared" si="22"/>
        <v>0</v>
      </c>
      <c r="AK308" s="1234">
        <f t="shared" si="22"/>
        <v>0</v>
      </c>
      <c r="AL308" s="1234">
        <f t="shared" si="22"/>
        <v>0</v>
      </c>
      <c r="AM308" s="1235">
        <f t="shared" si="22"/>
        <v>0</v>
      </c>
    </row>
    <row r="309" spans="1:39" ht="12.75">
      <c r="A309" s="633"/>
      <c r="B309" s="1006">
        <f>B308+1</f>
        <v>133</v>
      </c>
      <c r="C309" s="988"/>
      <c r="D309" s="600"/>
      <c r="E309" s="917"/>
      <c r="F309" s="1176"/>
      <c r="G309" s="1213"/>
      <c r="H309" s="996"/>
      <c r="I309" s="996"/>
      <c r="J309" s="996"/>
      <c r="K309" s="996"/>
      <c r="L309" s="996"/>
      <c r="M309" s="996"/>
      <c r="N309" s="996"/>
      <c r="O309" s="996"/>
      <c r="P309" s="996"/>
      <c r="Q309" s="996"/>
      <c r="R309" s="996"/>
      <c r="S309" s="996"/>
      <c r="T309" s="996"/>
      <c r="U309" s="996"/>
      <c r="V309" s="996"/>
      <c r="W309" s="996"/>
      <c r="X309" s="996"/>
      <c r="Y309" s="996"/>
      <c r="Z309" s="996"/>
      <c r="AA309" s="996"/>
      <c r="AB309" s="996"/>
      <c r="AC309" s="996"/>
      <c r="AD309" s="996"/>
      <c r="AE309" s="996"/>
      <c r="AF309" s="996"/>
      <c r="AG309" s="996"/>
      <c r="AH309" s="996"/>
      <c r="AI309" s="996"/>
      <c r="AJ309" s="996"/>
      <c r="AK309" s="996"/>
      <c r="AL309" s="996"/>
      <c r="AM309" s="1015"/>
    </row>
    <row r="310" spans="1:39" ht="12.75">
      <c r="A310" s="633"/>
      <c r="B310" s="989">
        <f>B309+1</f>
        <v>134</v>
      </c>
      <c r="C310" s="601"/>
      <c r="D310" s="1424" t="str">
        <f>Υπόδειγμα_1_2!C113</f>
        <v>Τμήμα κοινού κόστους δικτύου που κατανέμεται σε υπηρεσίες κορμού</v>
      </c>
      <c r="E310" s="918"/>
      <c r="F310" s="1177"/>
      <c r="G310" s="1007"/>
      <c r="H310" s="1008"/>
      <c r="I310" s="1008"/>
      <c r="J310" s="1008"/>
      <c r="K310" s="1008"/>
      <c r="L310" s="1008"/>
      <c r="M310" s="1008"/>
      <c r="N310" s="1009"/>
      <c r="O310" s="1010"/>
      <c r="P310" s="1010"/>
      <c r="Q310" s="1010"/>
      <c r="R310" s="1010"/>
      <c r="S310" s="1010"/>
      <c r="T310" s="1010"/>
      <c r="U310" s="1010"/>
      <c r="V310" s="1010"/>
      <c r="W310" s="1010"/>
      <c r="X310" s="1010"/>
      <c r="Y310" s="1010"/>
      <c r="Z310" s="1010"/>
      <c r="AA310" s="1010"/>
      <c r="AB310" s="1010"/>
      <c r="AC310" s="1010"/>
      <c r="AD310" s="1010"/>
      <c r="AE310" s="1010"/>
      <c r="AF310" s="1010"/>
      <c r="AG310" s="1010"/>
      <c r="AH310" s="1010"/>
      <c r="AI310" s="1010"/>
      <c r="AJ310" s="1010"/>
      <c r="AK310" s="1010"/>
      <c r="AL310" s="1010"/>
      <c r="AM310" s="1011"/>
    </row>
    <row r="311" spans="1:39" ht="12.75">
      <c r="A311" s="633"/>
      <c r="B311" s="989">
        <f>B310+1</f>
        <v>135</v>
      </c>
      <c r="C311" s="602"/>
      <c r="D311" s="603" t="str">
        <f>Υπόδειγμα_1_1!D91</f>
        <v>Κτίρια για τεχνικό εξοπλισμό</v>
      </c>
      <c r="E311" s="636"/>
      <c r="F311" s="1178"/>
      <c r="G311" s="1012"/>
      <c r="H311" s="1013"/>
      <c r="I311" s="1013"/>
      <c r="J311" s="1013"/>
      <c r="K311" s="1013"/>
      <c r="L311" s="1013"/>
      <c r="M311" s="1013"/>
      <c r="N311" s="1014"/>
      <c r="O311" s="996"/>
      <c r="P311" s="996"/>
      <c r="Q311" s="996"/>
      <c r="R311" s="996"/>
      <c r="S311" s="996"/>
      <c r="T311" s="996"/>
      <c r="U311" s="996"/>
      <c r="V311" s="996"/>
      <c r="W311" s="996"/>
      <c r="X311" s="996"/>
      <c r="Y311" s="996"/>
      <c r="Z311" s="996"/>
      <c r="AA311" s="996"/>
      <c r="AB311" s="996"/>
      <c r="AC311" s="996"/>
      <c r="AD311" s="996"/>
      <c r="AE311" s="996"/>
      <c r="AF311" s="996"/>
      <c r="AG311" s="996"/>
      <c r="AH311" s="996"/>
      <c r="AI311" s="996"/>
      <c r="AJ311" s="996"/>
      <c r="AK311" s="996"/>
      <c r="AL311" s="996"/>
      <c r="AM311" s="1015"/>
    </row>
    <row r="312" spans="1:39" ht="25.5">
      <c r="A312" s="633"/>
      <c r="B312" s="989">
        <f aca="true" t="shared" si="23" ref="B312:B381">B311+1</f>
        <v>136</v>
      </c>
      <c r="C312" s="602"/>
      <c r="D312" s="603"/>
      <c r="E312" s="1364" t="s">
        <v>222</v>
      </c>
      <c r="F312" s="1179">
        <f>Υπόδειγμα_1_2!F118</f>
        <v>0</v>
      </c>
      <c r="G312" s="1016">
        <v>0</v>
      </c>
      <c r="H312" s="1017">
        <v>0</v>
      </c>
      <c r="I312" s="1017">
        <v>0</v>
      </c>
      <c r="J312" s="1017">
        <v>0</v>
      </c>
      <c r="K312" s="1017">
        <v>0</v>
      </c>
      <c r="L312" s="1017">
        <v>0</v>
      </c>
      <c r="M312" s="1018"/>
      <c r="N312" s="1019">
        <v>0</v>
      </c>
      <c r="O312" s="769"/>
      <c r="P312" s="999">
        <v>0</v>
      </c>
      <c r="Q312" s="769"/>
      <c r="R312" s="999">
        <v>0</v>
      </c>
      <c r="S312" s="769"/>
      <c r="T312" s="999">
        <v>0</v>
      </c>
      <c r="U312" s="769"/>
      <c r="V312" s="999">
        <v>0</v>
      </c>
      <c r="W312" s="769"/>
      <c r="X312" s="999">
        <v>0</v>
      </c>
      <c r="Y312" s="769"/>
      <c r="Z312" s="999">
        <v>0</v>
      </c>
      <c r="AA312" s="769"/>
      <c r="AB312" s="999">
        <v>0</v>
      </c>
      <c r="AC312" s="769"/>
      <c r="AD312" s="999">
        <v>0</v>
      </c>
      <c r="AE312" s="999">
        <v>0</v>
      </c>
      <c r="AF312" s="999">
        <v>0</v>
      </c>
      <c r="AG312" s="999">
        <v>0</v>
      </c>
      <c r="AH312" s="999">
        <v>0</v>
      </c>
      <c r="AI312" s="999">
        <v>0</v>
      </c>
      <c r="AJ312" s="999">
        <v>0</v>
      </c>
      <c r="AK312" s="999">
        <v>0</v>
      </c>
      <c r="AL312" s="999">
        <v>0</v>
      </c>
      <c r="AM312" s="1023"/>
    </row>
    <row r="313" spans="1:39" ht="12.75">
      <c r="A313" s="633"/>
      <c r="B313" s="989">
        <f t="shared" si="23"/>
        <v>137</v>
      </c>
      <c r="C313" s="602"/>
      <c r="D313" s="603"/>
      <c r="E313" s="1366" t="s">
        <v>100</v>
      </c>
      <c r="F313" s="1179">
        <f>Υπόδειγμα_1_2!G118</f>
        <v>0</v>
      </c>
      <c r="G313" s="1016">
        <v>0</v>
      </c>
      <c r="H313" s="1017">
        <v>0</v>
      </c>
      <c r="I313" s="1017">
        <v>0</v>
      </c>
      <c r="J313" s="1017">
        <v>0</v>
      </c>
      <c r="K313" s="1017">
        <v>0</v>
      </c>
      <c r="L313" s="1017">
        <v>0</v>
      </c>
      <c r="M313" s="1018"/>
      <c r="N313" s="1019">
        <v>0</v>
      </c>
      <c r="O313" s="769"/>
      <c r="P313" s="999">
        <v>0</v>
      </c>
      <c r="Q313" s="769"/>
      <c r="R313" s="999">
        <v>0</v>
      </c>
      <c r="S313" s="769"/>
      <c r="T313" s="999">
        <v>0</v>
      </c>
      <c r="U313" s="769"/>
      <c r="V313" s="999">
        <v>0</v>
      </c>
      <c r="W313" s="769"/>
      <c r="X313" s="999">
        <v>0</v>
      </c>
      <c r="Y313" s="769"/>
      <c r="Z313" s="999">
        <v>0</v>
      </c>
      <c r="AA313" s="769"/>
      <c r="AB313" s="999">
        <v>0</v>
      </c>
      <c r="AC313" s="769"/>
      <c r="AD313" s="999">
        <v>0</v>
      </c>
      <c r="AE313" s="999">
        <v>0</v>
      </c>
      <c r="AF313" s="999">
        <v>0</v>
      </c>
      <c r="AG313" s="999">
        <v>0</v>
      </c>
      <c r="AH313" s="999">
        <v>0</v>
      </c>
      <c r="AI313" s="999">
        <v>0</v>
      </c>
      <c r="AJ313" s="999">
        <v>0</v>
      </c>
      <c r="AK313" s="999">
        <v>0</v>
      </c>
      <c r="AL313" s="999">
        <v>0</v>
      </c>
      <c r="AM313" s="1023"/>
    </row>
    <row r="314" spans="1:39" ht="12.75">
      <c r="A314" s="633"/>
      <c r="B314" s="989">
        <f t="shared" si="23"/>
        <v>138</v>
      </c>
      <c r="C314" s="602"/>
      <c r="D314" s="603"/>
      <c r="E314" s="1366" t="s">
        <v>132</v>
      </c>
      <c r="F314" s="983">
        <f>Υπόδειγμα_1_2!H118</f>
        <v>0</v>
      </c>
      <c r="G314" s="1016">
        <v>0</v>
      </c>
      <c r="H314" s="1017">
        <v>0</v>
      </c>
      <c r="I314" s="1017">
        <v>0</v>
      </c>
      <c r="J314" s="1017">
        <v>0</v>
      </c>
      <c r="K314" s="1017">
        <v>0</v>
      </c>
      <c r="L314" s="1017">
        <v>0</v>
      </c>
      <c r="M314" s="1018"/>
      <c r="N314" s="1019">
        <v>0</v>
      </c>
      <c r="O314" s="769"/>
      <c r="P314" s="999">
        <v>0</v>
      </c>
      <c r="Q314" s="769"/>
      <c r="R314" s="999">
        <v>0</v>
      </c>
      <c r="S314" s="769"/>
      <c r="T314" s="999">
        <v>0</v>
      </c>
      <c r="U314" s="769"/>
      <c r="V314" s="999">
        <v>0</v>
      </c>
      <c r="W314" s="769"/>
      <c r="X314" s="999">
        <v>0</v>
      </c>
      <c r="Y314" s="769"/>
      <c r="Z314" s="999">
        <v>0</v>
      </c>
      <c r="AA314" s="769"/>
      <c r="AB314" s="999">
        <v>0</v>
      </c>
      <c r="AC314" s="769"/>
      <c r="AD314" s="999">
        <v>0</v>
      </c>
      <c r="AE314" s="999">
        <v>0</v>
      </c>
      <c r="AF314" s="999">
        <v>0</v>
      </c>
      <c r="AG314" s="999">
        <v>0</v>
      </c>
      <c r="AH314" s="999">
        <v>0</v>
      </c>
      <c r="AI314" s="999">
        <v>0</v>
      </c>
      <c r="AJ314" s="999">
        <v>0</v>
      </c>
      <c r="AK314" s="999">
        <v>0</v>
      </c>
      <c r="AL314" s="999">
        <v>0</v>
      </c>
      <c r="AM314" s="1023"/>
    </row>
    <row r="315" spans="1:39" ht="12.75">
      <c r="A315" s="633"/>
      <c r="B315" s="989">
        <f t="shared" si="23"/>
        <v>139</v>
      </c>
      <c r="C315" s="602"/>
      <c r="D315" s="603"/>
      <c r="E315" s="1366" t="s">
        <v>78</v>
      </c>
      <c r="F315" s="1179">
        <f>Υπόδειγμα_1_2!I118</f>
        <v>0</v>
      </c>
      <c r="G315" s="1016">
        <v>0</v>
      </c>
      <c r="H315" s="1017">
        <v>0</v>
      </c>
      <c r="I315" s="1017">
        <v>0</v>
      </c>
      <c r="J315" s="1017">
        <v>0</v>
      </c>
      <c r="K315" s="1017">
        <v>0</v>
      </c>
      <c r="L315" s="1017">
        <v>0</v>
      </c>
      <c r="M315" s="1018"/>
      <c r="N315" s="1019">
        <v>0</v>
      </c>
      <c r="O315" s="769"/>
      <c r="P315" s="999">
        <v>0</v>
      </c>
      <c r="Q315" s="769"/>
      <c r="R315" s="999">
        <v>0</v>
      </c>
      <c r="S315" s="769"/>
      <c r="T315" s="999">
        <v>0</v>
      </c>
      <c r="U315" s="769"/>
      <c r="V315" s="999">
        <v>0</v>
      </c>
      <c r="W315" s="769"/>
      <c r="X315" s="999">
        <v>0</v>
      </c>
      <c r="Y315" s="769"/>
      <c r="Z315" s="999">
        <v>0</v>
      </c>
      <c r="AA315" s="769"/>
      <c r="AB315" s="999">
        <v>0</v>
      </c>
      <c r="AC315" s="769"/>
      <c r="AD315" s="999">
        <v>0</v>
      </c>
      <c r="AE315" s="999">
        <v>0</v>
      </c>
      <c r="AF315" s="999">
        <v>0</v>
      </c>
      <c r="AG315" s="999">
        <v>0</v>
      </c>
      <c r="AH315" s="999">
        <v>0</v>
      </c>
      <c r="AI315" s="999">
        <v>0</v>
      </c>
      <c r="AJ315" s="999">
        <v>0</v>
      </c>
      <c r="AK315" s="999">
        <v>0</v>
      </c>
      <c r="AL315" s="999">
        <v>0</v>
      </c>
      <c r="AM315" s="1023"/>
    </row>
    <row r="316" spans="1:39" ht="12.75">
      <c r="A316" s="633"/>
      <c r="B316" s="989">
        <f t="shared" si="23"/>
        <v>140</v>
      </c>
      <c r="C316" s="602"/>
      <c r="D316" s="603" t="str">
        <f>Υπόδειγμα_1_1!D92</f>
        <v>Σωλήνες και στύλοι</v>
      </c>
      <c r="E316" s="636"/>
      <c r="F316" s="1180"/>
      <c r="G316" s="1012"/>
      <c r="H316" s="1013"/>
      <c r="I316" s="1013"/>
      <c r="J316" s="1013"/>
      <c r="K316" s="1013"/>
      <c r="L316" s="1013"/>
      <c r="M316" s="1013"/>
      <c r="N316" s="1014"/>
      <c r="O316" s="996"/>
      <c r="P316" s="996"/>
      <c r="Q316" s="996"/>
      <c r="R316" s="996"/>
      <c r="S316" s="996"/>
      <c r="T316" s="996"/>
      <c r="U316" s="996"/>
      <c r="V316" s="996"/>
      <c r="W316" s="996"/>
      <c r="X316" s="996"/>
      <c r="Y316" s="996"/>
      <c r="Z316" s="996"/>
      <c r="AA316" s="996"/>
      <c r="AB316" s="996"/>
      <c r="AC316" s="996"/>
      <c r="AD316" s="996"/>
      <c r="AE316" s="996"/>
      <c r="AF316" s="996"/>
      <c r="AG316" s="996"/>
      <c r="AH316" s="996"/>
      <c r="AI316" s="996"/>
      <c r="AJ316" s="996"/>
      <c r="AK316" s="996"/>
      <c r="AL316" s="996"/>
      <c r="AM316" s="1015"/>
    </row>
    <row r="317" spans="1:39" ht="25.5">
      <c r="A317" s="633"/>
      <c r="B317" s="989">
        <f t="shared" si="23"/>
        <v>141</v>
      </c>
      <c r="C317" s="602"/>
      <c r="D317" s="603"/>
      <c r="E317" s="1364" t="s">
        <v>222</v>
      </c>
      <c r="F317" s="1179">
        <f>Υπόδειγμα_1_2!F119</f>
        <v>0</v>
      </c>
      <c r="G317" s="1021"/>
      <c r="H317" s="1018"/>
      <c r="I317" s="1018"/>
      <c r="J317" s="1018"/>
      <c r="K317" s="1018"/>
      <c r="L317" s="1018"/>
      <c r="M317" s="1017">
        <v>0</v>
      </c>
      <c r="N317" s="1022"/>
      <c r="O317" s="999">
        <v>0</v>
      </c>
      <c r="P317" s="769"/>
      <c r="Q317" s="999">
        <v>0</v>
      </c>
      <c r="R317" s="769"/>
      <c r="S317" s="999">
        <v>0</v>
      </c>
      <c r="T317" s="769"/>
      <c r="U317" s="999">
        <v>0</v>
      </c>
      <c r="V317" s="769"/>
      <c r="W317" s="999">
        <v>0</v>
      </c>
      <c r="X317" s="769"/>
      <c r="Y317" s="999">
        <v>0</v>
      </c>
      <c r="Z317" s="769"/>
      <c r="AA317" s="999">
        <v>0</v>
      </c>
      <c r="AB317" s="769"/>
      <c r="AC317" s="999">
        <v>0</v>
      </c>
      <c r="AD317" s="769"/>
      <c r="AE317" s="769"/>
      <c r="AF317" s="769"/>
      <c r="AG317" s="769"/>
      <c r="AH317" s="769"/>
      <c r="AI317" s="769"/>
      <c r="AJ317" s="769"/>
      <c r="AK317" s="769"/>
      <c r="AL317" s="769"/>
      <c r="AM317" s="1023"/>
    </row>
    <row r="318" spans="1:39" ht="12.75">
      <c r="A318" s="633"/>
      <c r="B318" s="989">
        <f t="shared" si="23"/>
        <v>142</v>
      </c>
      <c r="C318" s="602"/>
      <c r="D318" s="603"/>
      <c r="E318" s="1366" t="s">
        <v>100</v>
      </c>
      <c r="F318" s="1179">
        <f>Υπόδειγμα_1_2!G119</f>
        <v>0</v>
      </c>
      <c r="G318" s="1021"/>
      <c r="H318" s="1018"/>
      <c r="I318" s="1018"/>
      <c r="J318" s="1018"/>
      <c r="K318" s="1018"/>
      <c r="L318" s="1018"/>
      <c r="M318" s="1017">
        <v>0</v>
      </c>
      <c r="N318" s="1022"/>
      <c r="O318" s="999">
        <v>0</v>
      </c>
      <c r="P318" s="769"/>
      <c r="Q318" s="999">
        <v>0</v>
      </c>
      <c r="R318" s="769"/>
      <c r="S318" s="999">
        <v>0</v>
      </c>
      <c r="T318" s="769"/>
      <c r="U318" s="999">
        <v>0</v>
      </c>
      <c r="V318" s="769"/>
      <c r="W318" s="999">
        <v>0</v>
      </c>
      <c r="X318" s="769"/>
      <c r="Y318" s="999">
        <v>0</v>
      </c>
      <c r="Z318" s="769"/>
      <c r="AA318" s="999">
        <v>0</v>
      </c>
      <c r="AB318" s="769"/>
      <c r="AC318" s="999">
        <v>0</v>
      </c>
      <c r="AD318" s="769"/>
      <c r="AE318" s="769"/>
      <c r="AF318" s="769"/>
      <c r="AG318" s="769"/>
      <c r="AH318" s="769"/>
      <c r="AI318" s="769"/>
      <c r="AJ318" s="769"/>
      <c r="AK318" s="769"/>
      <c r="AL318" s="769"/>
      <c r="AM318" s="1023"/>
    </row>
    <row r="319" spans="1:39" ht="12.75">
      <c r="A319" s="633"/>
      <c r="B319" s="989">
        <f t="shared" si="23"/>
        <v>143</v>
      </c>
      <c r="C319" s="602"/>
      <c r="D319" s="603"/>
      <c r="E319" s="1366" t="s">
        <v>132</v>
      </c>
      <c r="F319" s="983">
        <f>Υπόδειγμα_1_2!H119</f>
        <v>0</v>
      </c>
      <c r="G319" s="1021"/>
      <c r="H319" s="1018"/>
      <c r="I319" s="1018"/>
      <c r="J319" s="1018"/>
      <c r="K319" s="1018"/>
      <c r="L319" s="1018"/>
      <c r="M319" s="1017">
        <v>0</v>
      </c>
      <c r="N319" s="1022"/>
      <c r="O319" s="999">
        <v>0</v>
      </c>
      <c r="P319" s="769"/>
      <c r="Q319" s="999">
        <v>0</v>
      </c>
      <c r="R319" s="769"/>
      <c r="S319" s="999">
        <v>0</v>
      </c>
      <c r="T319" s="769"/>
      <c r="U319" s="999">
        <v>0</v>
      </c>
      <c r="V319" s="769"/>
      <c r="W319" s="999">
        <v>0</v>
      </c>
      <c r="X319" s="769"/>
      <c r="Y319" s="999">
        <v>0</v>
      </c>
      <c r="Z319" s="769"/>
      <c r="AA319" s="999">
        <v>0</v>
      </c>
      <c r="AB319" s="769"/>
      <c r="AC319" s="999">
        <v>0</v>
      </c>
      <c r="AD319" s="769"/>
      <c r="AE319" s="769"/>
      <c r="AF319" s="769"/>
      <c r="AG319" s="769"/>
      <c r="AH319" s="769"/>
      <c r="AI319" s="769"/>
      <c r="AJ319" s="769"/>
      <c r="AK319" s="769"/>
      <c r="AL319" s="769"/>
      <c r="AM319" s="1023"/>
    </row>
    <row r="320" spans="1:39" ht="12.75">
      <c r="A320" s="633"/>
      <c r="B320" s="989">
        <f t="shared" si="23"/>
        <v>144</v>
      </c>
      <c r="C320" s="602"/>
      <c r="D320" s="603"/>
      <c r="E320" s="1366" t="s">
        <v>78</v>
      </c>
      <c r="F320" s="1179">
        <f>Υπόδειγμα_1_2!I119</f>
        <v>0</v>
      </c>
      <c r="G320" s="1021"/>
      <c r="H320" s="1018"/>
      <c r="I320" s="1018"/>
      <c r="J320" s="1018"/>
      <c r="K320" s="1018"/>
      <c r="L320" s="1018"/>
      <c r="M320" s="1017">
        <v>0</v>
      </c>
      <c r="N320" s="1022"/>
      <c r="O320" s="999">
        <v>0</v>
      </c>
      <c r="P320" s="769"/>
      <c r="Q320" s="999">
        <v>0</v>
      </c>
      <c r="R320" s="769"/>
      <c r="S320" s="999">
        <v>0</v>
      </c>
      <c r="T320" s="769"/>
      <c r="U320" s="999">
        <v>0</v>
      </c>
      <c r="V320" s="769"/>
      <c r="W320" s="999">
        <v>0</v>
      </c>
      <c r="X320" s="769"/>
      <c r="Y320" s="999">
        <v>0</v>
      </c>
      <c r="Z320" s="769"/>
      <c r="AA320" s="999">
        <v>0</v>
      </c>
      <c r="AB320" s="769"/>
      <c r="AC320" s="999">
        <v>0</v>
      </c>
      <c r="AD320" s="769"/>
      <c r="AE320" s="769"/>
      <c r="AF320" s="769"/>
      <c r="AG320" s="769"/>
      <c r="AH320" s="769"/>
      <c r="AI320" s="769"/>
      <c r="AJ320" s="769"/>
      <c r="AK320" s="769"/>
      <c r="AL320" s="769"/>
      <c r="AM320" s="1023"/>
    </row>
    <row r="321" spans="1:39" ht="12.75">
      <c r="A321" s="633"/>
      <c r="B321" s="989">
        <f t="shared" si="23"/>
        <v>145</v>
      </c>
      <c r="C321" s="602"/>
      <c r="D321" s="603" t="str">
        <f>Υπόδειγμα_1_1!D93</f>
        <v>DSLAMs και splitters</v>
      </c>
      <c r="E321" s="913"/>
      <c r="F321" s="1180"/>
      <c r="G321" s="1012"/>
      <c r="H321" s="1013"/>
      <c r="I321" s="1013"/>
      <c r="J321" s="1013"/>
      <c r="K321" s="1013"/>
      <c r="L321" s="1013"/>
      <c r="M321" s="1013"/>
      <c r="N321" s="1014"/>
      <c r="O321" s="996"/>
      <c r="P321" s="996"/>
      <c r="Q321" s="996"/>
      <c r="R321" s="996"/>
      <c r="S321" s="996"/>
      <c r="T321" s="996"/>
      <c r="U321" s="996"/>
      <c r="V321" s="996"/>
      <c r="W321" s="996"/>
      <c r="X321" s="996"/>
      <c r="Y321" s="996"/>
      <c r="Z321" s="996"/>
      <c r="AA321" s="996"/>
      <c r="AB321" s="996"/>
      <c r="AC321" s="996"/>
      <c r="AD321" s="996"/>
      <c r="AE321" s="996"/>
      <c r="AF321" s="996"/>
      <c r="AG321" s="996"/>
      <c r="AH321" s="996"/>
      <c r="AI321" s="996"/>
      <c r="AJ321" s="996"/>
      <c r="AK321" s="996"/>
      <c r="AL321" s="996"/>
      <c r="AM321" s="1015"/>
    </row>
    <row r="322" spans="1:39" ht="25.5">
      <c r="A322" s="633"/>
      <c r="B322" s="989">
        <f t="shared" si="23"/>
        <v>146</v>
      </c>
      <c r="C322" s="602"/>
      <c r="D322" s="603"/>
      <c r="E322" s="1364" t="s">
        <v>222</v>
      </c>
      <c r="F322" s="1179">
        <f>Υπόδειγμα_1_2!F120</f>
        <v>0</v>
      </c>
      <c r="G322" s="1021"/>
      <c r="H322" s="1018"/>
      <c r="I322" s="1018"/>
      <c r="J322" s="1018"/>
      <c r="K322" s="1018"/>
      <c r="L322" s="1018"/>
      <c r="M322" s="1018"/>
      <c r="N322" s="1022"/>
      <c r="O322" s="769"/>
      <c r="P322" s="769"/>
      <c r="Q322" s="769"/>
      <c r="R322" s="769"/>
      <c r="S322" s="769"/>
      <c r="T322" s="769"/>
      <c r="U322" s="769"/>
      <c r="V322" s="769"/>
      <c r="W322" s="769"/>
      <c r="X322" s="769"/>
      <c r="Y322" s="769"/>
      <c r="Z322" s="769"/>
      <c r="AA322" s="769"/>
      <c r="AB322" s="769"/>
      <c r="AC322" s="769"/>
      <c r="AD322" s="999">
        <v>0</v>
      </c>
      <c r="AE322" s="999">
        <v>0</v>
      </c>
      <c r="AF322" s="769"/>
      <c r="AG322" s="769"/>
      <c r="AH322" s="769"/>
      <c r="AI322" s="769"/>
      <c r="AJ322" s="769"/>
      <c r="AK322" s="769"/>
      <c r="AL322" s="769"/>
      <c r="AM322" s="1023"/>
    </row>
    <row r="323" spans="1:39" ht="12.75">
      <c r="A323" s="633"/>
      <c r="B323" s="989">
        <f t="shared" si="23"/>
        <v>147</v>
      </c>
      <c r="C323" s="602"/>
      <c r="D323" s="603"/>
      <c r="E323" s="1366" t="s">
        <v>100</v>
      </c>
      <c r="F323" s="1179">
        <f>Υπόδειγμα_1_2!G120</f>
        <v>0</v>
      </c>
      <c r="G323" s="1021"/>
      <c r="H323" s="1018"/>
      <c r="I323" s="1018"/>
      <c r="J323" s="1018"/>
      <c r="K323" s="1018"/>
      <c r="L323" s="1018"/>
      <c r="M323" s="1018"/>
      <c r="N323" s="1022"/>
      <c r="O323" s="769"/>
      <c r="P323" s="769"/>
      <c r="Q323" s="769"/>
      <c r="R323" s="769"/>
      <c r="S323" s="769"/>
      <c r="T323" s="769"/>
      <c r="U323" s="769"/>
      <c r="V323" s="769"/>
      <c r="W323" s="769"/>
      <c r="X323" s="769"/>
      <c r="Y323" s="769"/>
      <c r="Z323" s="769"/>
      <c r="AA323" s="769"/>
      <c r="AB323" s="769"/>
      <c r="AC323" s="769"/>
      <c r="AD323" s="999">
        <v>0</v>
      </c>
      <c r="AE323" s="999">
        <v>0</v>
      </c>
      <c r="AF323" s="769"/>
      <c r="AG323" s="769"/>
      <c r="AH323" s="769"/>
      <c r="AI323" s="769"/>
      <c r="AJ323" s="769"/>
      <c r="AK323" s="769"/>
      <c r="AL323" s="769"/>
      <c r="AM323" s="1023"/>
    </row>
    <row r="324" spans="1:39" ht="12.75">
      <c r="A324" s="633"/>
      <c r="B324" s="989">
        <f t="shared" si="23"/>
        <v>148</v>
      </c>
      <c r="C324" s="602"/>
      <c r="D324" s="603"/>
      <c r="E324" s="1366" t="s">
        <v>132</v>
      </c>
      <c r="F324" s="983">
        <f>Υπόδειγμα_1_2!H120</f>
        <v>0</v>
      </c>
      <c r="G324" s="1021"/>
      <c r="H324" s="1018"/>
      <c r="I324" s="1018"/>
      <c r="J324" s="1018"/>
      <c r="K324" s="1018"/>
      <c r="L324" s="1018"/>
      <c r="M324" s="1018"/>
      <c r="N324" s="1022"/>
      <c r="O324" s="769"/>
      <c r="P324" s="769"/>
      <c r="Q324" s="769"/>
      <c r="R324" s="769"/>
      <c r="S324" s="769"/>
      <c r="T324" s="769"/>
      <c r="U324" s="769"/>
      <c r="V324" s="769"/>
      <c r="W324" s="769"/>
      <c r="X324" s="769"/>
      <c r="Y324" s="769"/>
      <c r="Z324" s="769"/>
      <c r="AA324" s="769"/>
      <c r="AB324" s="769"/>
      <c r="AC324" s="769"/>
      <c r="AD324" s="999">
        <v>0</v>
      </c>
      <c r="AE324" s="999">
        <v>0</v>
      </c>
      <c r="AF324" s="769"/>
      <c r="AG324" s="769"/>
      <c r="AH324" s="769"/>
      <c r="AI324" s="769"/>
      <c r="AJ324" s="769"/>
      <c r="AK324" s="769"/>
      <c r="AL324" s="769"/>
      <c r="AM324" s="1023"/>
    </row>
    <row r="325" spans="1:39" ht="12.75">
      <c r="A325" s="633"/>
      <c r="B325" s="989">
        <f t="shared" si="23"/>
        <v>149</v>
      </c>
      <c r="C325" s="602"/>
      <c r="D325" s="603"/>
      <c r="E325" s="1366" t="s">
        <v>78</v>
      </c>
      <c r="F325" s="1179">
        <f>Υπόδειγμα_1_2!I120</f>
        <v>0</v>
      </c>
      <c r="G325" s="1021"/>
      <c r="H325" s="1018"/>
      <c r="I325" s="1018"/>
      <c r="J325" s="1018"/>
      <c r="K325" s="1018"/>
      <c r="L325" s="1018"/>
      <c r="M325" s="1018"/>
      <c r="N325" s="1022"/>
      <c r="O325" s="769"/>
      <c r="P325" s="769"/>
      <c r="Q325" s="769"/>
      <c r="R325" s="769"/>
      <c r="S325" s="769"/>
      <c r="T325" s="769"/>
      <c r="U325" s="769"/>
      <c r="V325" s="769"/>
      <c r="W325" s="769"/>
      <c r="X325" s="769"/>
      <c r="Y325" s="769"/>
      <c r="Z325" s="769"/>
      <c r="AA325" s="769"/>
      <c r="AB325" s="769"/>
      <c r="AC325" s="769"/>
      <c r="AD325" s="999">
        <v>0</v>
      </c>
      <c r="AE325" s="999">
        <v>0</v>
      </c>
      <c r="AF325" s="769"/>
      <c r="AG325" s="769"/>
      <c r="AH325" s="769"/>
      <c r="AI325" s="769"/>
      <c r="AJ325" s="769"/>
      <c r="AK325" s="769"/>
      <c r="AL325" s="769"/>
      <c r="AM325" s="1023"/>
    </row>
    <row r="326" spans="1:39" ht="12.75">
      <c r="A326" s="633"/>
      <c r="B326" s="989">
        <f t="shared" si="23"/>
        <v>150</v>
      </c>
      <c r="C326" s="602"/>
      <c r="D326" s="603" t="str">
        <f>Υπόδειγμα_1_1!D94</f>
        <v>Λοιπά τμήματα του δικτύου</v>
      </c>
      <c r="E326" s="913"/>
      <c r="F326" s="1180"/>
      <c r="G326" s="1012"/>
      <c r="H326" s="1013"/>
      <c r="I326" s="1013"/>
      <c r="J326" s="1013"/>
      <c r="K326" s="1013"/>
      <c r="L326" s="1013"/>
      <c r="M326" s="1013"/>
      <c r="N326" s="1014"/>
      <c r="O326" s="996"/>
      <c r="P326" s="996"/>
      <c r="Q326" s="996"/>
      <c r="R326" s="996"/>
      <c r="S326" s="996"/>
      <c r="T326" s="996"/>
      <c r="U326" s="996"/>
      <c r="V326" s="996"/>
      <c r="W326" s="996"/>
      <c r="X326" s="996"/>
      <c r="Y326" s="996"/>
      <c r="Z326" s="996"/>
      <c r="AA326" s="996"/>
      <c r="AB326" s="996"/>
      <c r="AC326" s="996"/>
      <c r="AD326" s="996"/>
      <c r="AE326" s="996"/>
      <c r="AF326" s="996"/>
      <c r="AG326" s="996"/>
      <c r="AH326" s="996"/>
      <c r="AI326" s="996"/>
      <c r="AJ326" s="996"/>
      <c r="AK326" s="996"/>
      <c r="AL326" s="996"/>
      <c r="AM326" s="1015"/>
    </row>
    <row r="327" spans="1:39" ht="25.5">
      <c r="A327" s="633"/>
      <c r="B327" s="989">
        <f t="shared" si="23"/>
        <v>151</v>
      </c>
      <c r="C327" s="602"/>
      <c r="D327" s="603"/>
      <c r="E327" s="1364" t="s">
        <v>222</v>
      </c>
      <c r="F327" s="1181">
        <f>Υπόδειγμα_1_2!F121</f>
        <v>0</v>
      </c>
      <c r="G327" s="1016">
        <v>0</v>
      </c>
      <c r="H327" s="1017">
        <v>0</v>
      </c>
      <c r="I327" s="1017">
        <v>0</v>
      </c>
      <c r="J327" s="1017">
        <v>0</v>
      </c>
      <c r="K327" s="1017">
        <v>0</v>
      </c>
      <c r="L327" s="1017">
        <v>0</v>
      </c>
      <c r="M327" s="1017">
        <v>0</v>
      </c>
      <c r="N327" s="1019">
        <v>0</v>
      </c>
      <c r="O327" s="999">
        <v>0</v>
      </c>
      <c r="P327" s="999">
        <v>0</v>
      </c>
      <c r="Q327" s="999">
        <v>0</v>
      </c>
      <c r="R327" s="999">
        <v>0</v>
      </c>
      <c r="S327" s="999">
        <v>0</v>
      </c>
      <c r="T327" s="999">
        <v>0</v>
      </c>
      <c r="U327" s="999">
        <v>0</v>
      </c>
      <c r="V327" s="999">
        <v>0</v>
      </c>
      <c r="W327" s="999">
        <v>0</v>
      </c>
      <c r="X327" s="999">
        <v>0</v>
      </c>
      <c r="Y327" s="999">
        <v>0</v>
      </c>
      <c r="Z327" s="999">
        <v>0</v>
      </c>
      <c r="AA327" s="999">
        <v>0</v>
      </c>
      <c r="AB327" s="999">
        <v>0</v>
      </c>
      <c r="AC327" s="999">
        <v>0</v>
      </c>
      <c r="AD327" s="999">
        <v>0</v>
      </c>
      <c r="AE327" s="999">
        <v>0</v>
      </c>
      <c r="AF327" s="999">
        <v>0</v>
      </c>
      <c r="AG327" s="999">
        <v>0</v>
      </c>
      <c r="AH327" s="999">
        <v>0</v>
      </c>
      <c r="AI327" s="999">
        <v>0</v>
      </c>
      <c r="AJ327" s="999">
        <v>0</v>
      </c>
      <c r="AK327" s="999">
        <v>0</v>
      </c>
      <c r="AL327" s="999">
        <v>0</v>
      </c>
      <c r="AM327" s="1024"/>
    </row>
    <row r="328" spans="1:39" ht="12.75">
      <c r="A328" s="633"/>
      <c r="B328" s="989">
        <f t="shared" si="23"/>
        <v>152</v>
      </c>
      <c r="C328" s="602"/>
      <c r="D328" s="603"/>
      <c r="E328" s="1366" t="s">
        <v>100</v>
      </c>
      <c r="F328" s="1181">
        <f>Υπόδειγμα_1_2!G121</f>
        <v>0</v>
      </c>
      <c r="G328" s="1016">
        <v>0</v>
      </c>
      <c r="H328" s="1017">
        <v>0</v>
      </c>
      <c r="I328" s="1017">
        <v>0</v>
      </c>
      <c r="J328" s="1017">
        <v>0</v>
      </c>
      <c r="K328" s="1017">
        <v>0</v>
      </c>
      <c r="L328" s="1017">
        <v>0</v>
      </c>
      <c r="M328" s="1017">
        <v>0</v>
      </c>
      <c r="N328" s="1019">
        <v>0</v>
      </c>
      <c r="O328" s="999">
        <v>0</v>
      </c>
      <c r="P328" s="999">
        <v>0</v>
      </c>
      <c r="Q328" s="999">
        <v>0</v>
      </c>
      <c r="R328" s="999">
        <v>0</v>
      </c>
      <c r="S328" s="999">
        <v>0</v>
      </c>
      <c r="T328" s="999">
        <v>0</v>
      </c>
      <c r="U328" s="999">
        <v>0</v>
      </c>
      <c r="V328" s="999">
        <v>0</v>
      </c>
      <c r="W328" s="999">
        <v>0</v>
      </c>
      <c r="X328" s="999">
        <v>0</v>
      </c>
      <c r="Y328" s="999">
        <v>0</v>
      </c>
      <c r="Z328" s="999">
        <v>0</v>
      </c>
      <c r="AA328" s="999">
        <v>0</v>
      </c>
      <c r="AB328" s="999">
        <v>0</v>
      </c>
      <c r="AC328" s="999">
        <v>0</v>
      </c>
      <c r="AD328" s="999">
        <v>0</v>
      </c>
      <c r="AE328" s="999">
        <v>0</v>
      </c>
      <c r="AF328" s="999">
        <v>0</v>
      </c>
      <c r="AG328" s="999">
        <v>0</v>
      </c>
      <c r="AH328" s="999">
        <v>0</v>
      </c>
      <c r="AI328" s="999">
        <v>0</v>
      </c>
      <c r="AJ328" s="999">
        <v>0</v>
      </c>
      <c r="AK328" s="999">
        <v>0</v>
      </c>
      <c r="AL328" s="999">
        <v>0</v>
      </c>
      <c r="AM328" s="1024"/>
    </row>
    <row r="329" spans="1:39" ht="12.75">
      <c r="A329" s="633"/>
      <c r="B329" s="989">
        <f t="shared" si="23"/>
        <v>153</v>
      </c>
      <c r="C329" s="602"/>
      <c r="D329" s="603"/>
      <c r="E329" s="1366" t="s">
        <v>132</v>
      </c>
      <c r="F329" s="1181">
        <f>Υπόδειγμα_1_2!H121</f>
        <v>0</v>
      </c>
      <c r="G329" s="1016">
        <v>0</v>
      </c>
      <c r="H329" s="1017">
        <v>0</v>
      </c>
      <c r="I329" s="1017">
        <v>0</v>
      </c>
      <c r="J329" s="1017">
        <v>0</v>
      </c>
      <c r="K329" s="1017">
        <v>0</v>
      </c>
      <c r="L329" s="1017">
        <v>0</v>
      </c>
      <c r="M329" s="1017">
        <v>0</v>
      </c>
      <c r="N329" s="1019">
        <v>0</v>
      </c>
      <c r="O329" s="999">
        <v>0</v>
      </c>
      <c r="P329" s="999">
        <v>0</v>
      </c>
      <c r="Q329" s="999">
        <v>0</v>
      </c>
      <c r="R329" s="999">
        <v>0</v>
      </c>
      <c r="S329" s="999">
        <v>0</v>
      </c>
      <c r="T329" s="999">
        <v>0</v>
      </c>
      <c r="U329" s="999">
        <v>0</v>
      </c>
      <c r="V329" s="999">
        <v>0</v>
      </c>
      <c r="W329" s="999">
        <v>0</v>
      </c>
      <c r="X329" s="999">
        <v>0</v>
      </c>
      <c r="Y329" s="999">
        <v>0</v>
      </c>
      <c r="Z329" s="999">
        <v>0</v>
      </c>
      <c r="AA329" s="999">
        <v>0</v>
      </c>
      <c r="AB329" s="999">
        <v>0</v>
      </c>
      <c r="AC329" s="999">
        <v>0</v>
      </c>
      <c r="AD329" s="999">
        <v>0</v>
      </c>
      <c r="AE329" s="999">
        <v>0</v>
      </c>
      <c r="AF329" s="999">
        <v>0</v>
      </c>
      <c r="AG329" s="999">
        <v>0</v>
      </c>
      <c r="AH329" s="999">
        <v>0</v>
      </c>
      <c r="AI329" s="999">
        <v>0</v>
      </c>
      <c r="AJ329" s="999">
        <v>0</v>
      </c>
      <c r="AK329" s="999">
        <v>0</v>
      </c>
      <c r="AL329" s="999">
        <v>0</v>
      </c>
      <c r="AM329" s="1024"/>
    </row>
    <row r="330" spans="2:39" s="630" customFormat="1" ht="12.75">
      <c r="B330" s="1426">
        <f t="shared" si="23"/>
        <v>154</v>
      </c>
      <c r="C330" s="1427"/>
      <c r="D330" s="1428"/>
      <c r="E330" s="1429" t="s">
        <v>78</v>
      </c>
      <c r="F330" s="1430">
        <f>Υπόδειγμα_1_2!I121</f>
        <v>0</v>
      </c>
      <c r="G330" s="1431">
        <v>0</v>
      </c>
      <c r="H330" s="1432">
        <v>0</v>
      </c>
      <c r="I330" s="1432">
        <v>0</v>
      </c>
      <c r="J330" s="1432">
        <v>0</v>
      </c>
      <c r="K330" s="1432">
        <v>0</v>
      </c>
      <c r="L330" s="1432">
        <v>0</v>
      </c>
      <c r="M330" s="1432">
        <v>0</v>
      </c>
      <c r="N330" s="1433">
        <v>0</v>
      </c>
      <c r="O330" s="1434">
        <v>0</v>
      </c>
      <c r="P330" s="1434">
        <v>0</v>
      </c>
      <c r="Q330" s="1434">
        <v>0</v>
      </c>
      <c r="R330" s="1434">
        <v>0</v>
      </c>
      <c r="S330" s="1434">
        <v>0</v>
      </c>
      <c r="T330" s="1434">
        <v>0</v>
      </c>
      <c r="U330" s="1434">
        <v>0</v>
      </c>
      <c r="V330" s="1434">
        <v>0</v>
      </c>
      <c r="W330" s="1434">
        <v>0</v>
      </c>
      <c r="X330" s="1434">
        <v>0</v>
      </c>
      <c r="Y330" s="1434">
        <v>0</v>
      </c>
      <c r="Z330" s="1434">
        <v>0</v>
      </c>
      <c r="AA330" s="1434">
        <v>0</v>
      </c>
      <c r="AB330" s="1434">
        <v>0</v>
      </c>
      <c r="AC330" s="1434">
        <v>0</v>
      </c>
      <c r="AD330" s="1434">
        <v>0</v>
      </c>
      <c r="AE330" s="1434">
        <v>0</v>
      </c>
      <c r="AF330" s="1434">
        <v>0</v>
      </c>
      <c r="AG330" s="1434">
        <v>0</v>
      </c>
      <c r="AH330" s="1434">
        <v>0</v>
      </c>
      <c r="AI330" s="1434">
        <v>0</v>
      </c>
      <c r="AJ330" s="1434">
        <v>0</v>
      </c>
      <c r="AK330" s="1434">
        <v>0</v>
      </c>
      <c r="AL330" s="1434">
        <v>0</v>
      </c>
      <c r="AM330" s="1435"/>
    </row>
    <row r="331" spans="1:39" s="633" customFormat="1" ht="12.75" customHeight="1">
      <c r="A331" s="630"/>
      <c r="B331" s="1426">
        <f t="shared" si="23"/>
        <v>155</v>
      </c>
      <c r="C331" s="1427"/>
      <c r="D331" s="1425" t="str">
        <f>Υπόδειγμα_1_2!C124</f>
        <v>Τμήμα κοινών εταιρικών γενικών λειτουργικών δαπανών χονδρικής που κατανέμεται σε υπηρεσίες κορμού</v>
      </c>
      <c r="E331" s="1436"/>
      <c r="F331" s="1437"/>
      <c r="G331" s="1388"/>
      <c r="H331" s="1389"/>
      <c r="I331" s="1013"/>
      <c r="J331" s="1013"/>
      <c r="K331" s="1013"/>
      <c r="L331" s="1013"/>
      <c r="M331" s="1013"/>
      <c r="N331" s="1014"/>
      <c r="O331" s="996"/>
      <c r="P331" s="996"/>
      <c r="Q331" s="996"/>
      <c r="R331" s="996"/>
      <c r="S331" s="996"/>
      <c r="T331" s="996"/>
      <c r="U331" s="996"/>
      <c r="V331" s="996"/>
      <c r="W331" s="996"/>
      <c r="X331" s="996"/>
      <c r="Y331" s="996"/>
      <c r="Z331" s="996"/>
      <c r="AA331" s="996"/>
      <c r="AB331" s="996"/>
      <c r="AC331" s="996"/>
      <c r="AD331" s="996"/>
      <c r="AE331" s="996"/>
      <c r="AF331" s="996"/>
      <c r="AG331" s="996"/>
      <c r="AH331" s="996"/>
      <c r="AI331" s="996"/>
      <c r="AJ331" s="996"/>
      <c r="AK331" s="996"/>
      <c r="AL331" s="996"/>
      <c r="AM331" s="1015"/>
    </row>
    <row r="332" spans="2:39" s="633" customFormat="1" ht="12.75" customHeight="1">
      <c r="B332" s="989">
        <f t="shared" si="23"/>
        <v>156</v>
      </c>
      <c r="C332" s="602"/>
      <c r="D332" s="603" t="str">
        <f>Υπόδειγμα_1_2!E129</f>
        <v>Εταιρικός σχεδιασμός και Έλεγχος</v>
      </c>
      <c r="E332" s="636"/>
      <c r="F332" s="1180"/>
      <c r="G332" s="1388"/>
      <c r="H332" s="1389"/>
      <c r="I332" s="1013"/>
      <c r="J332" s="1013"/>
      <c r="K332" s="1013"/>
      <c r="L332" s="1013"/>
      <c r="M332" s="1013"/>
      <c r="N332" s="1014"/>
      <c r="O332" s="996"/>
      <c r="P332" s="996"/>
      <c r="Q332" s="996"/>
      <c r="R332" s="996"/>
      <c r="S332" s="996"/>
      <c r="T332" s="996"/>
      <c r="U332" s="996"/>
      <c r="V332" s="996"/>
      <c r="W332" s="996"/>
      <c r="X332" s="996"/>
      <c r="Y332" s="996"/>
      <c r="Z332" s="996"/>
      <c r="AA332" s="996"/>
      <c r="AB332" s="996"/>
      <c r="AC332" s="996"/>
      <c r="AD332" s="996"/>
      <c r="AE332" s="996"/>
      <c r="AF332" s="996"/>
      <c r="AG332" s="996"/>
      <c r="AH332" s="996"/>
      <c r="AI332" s="996"/>
      <c r="AJ332" s="996"/>
      <c r="AK332" s="996"/>
      <c r="AL332" s="996"/>
      <c r="AM332" s="1015"/>
    </row>
    <row r="333" spans="2:39" s="633" customFormat="1" ht="12.75" customHeight="1">
      <c r="B333" s="989">
        <f t="shared" si="23"/>
        <v>157</v>
      </c>
      <c r="C333" s="602"/>
      <c r="D333" s="603"/>
      <c r="E333" s="1438" t="s">
        <v>222</v>
      </c>
      <c r="F333" s="1180">
        <f>Υπόδειγμα_1_2!F129</f>
        <v>0</v>
      </c>
      <c r="G333" s="1016">
        <v>0</v>
      </c>
      <c r="H333" s="1017">
        <v>0</v>
      </c>
      <c r="I333" s="1017">
        <v>0</v>
      </c>
      <c r="J333" s="1017">
        <v>0</v>
      </c>
      <c r="K333" s="1017">
        <v>0</v>
      </c>
      <c r="L333" s="1017">
        <v>0</v>
      </c>
      <c r="M333" s="1017">
        <v>0</v>
      </c>
      <c r="N333" s="1017">
        <v>0</v>
      </c>
      <c r="O333" s="1017">
        <v>0</v>
      </c>
      <c r="P333" s="1017">
        <v>0</v>
      </c>
      <c r="Q333" s="1017">
        <v>0</v>
      </c>
      <c r="R333" s="1017">
        <v>0</v>
      </c>
      <c r="S333" s="1017">
        <v>0</v>
      </c>
      <c r="T333" s="1017">
        <v>0</v>
      </c>
      <c r="U333" s="1017">
        <v>0</v>
      </c>
      <c r="V333" s="1017">
        <v>0</v>
      </c>
      <c r="W333" s="1017">
        <v>0</v>
      </c>
      <c r="X333" s="1017">
        <v>0</v>
      </c>
      <c r="Y333" s="1017">
        <v>0</v>
      </c>
      <c r="Z333" s="1017">
        <v>0</v>
      </c>
      <c r="AA333" s="1017">
        <v>0</v>
      </c>
      <c r="AB333" s="1017">
        <v>0</v>
      </c>
      <c r="AC333" s="1017">
        <v>0</v>
      </c>
      <c r="AD333" s="1017">
        <v>0</v>
      </c>
      <c r="AE333" s="1017">
        <v>0</v>
      </c>
      <c r="AF333" s="1017">
        <v>0</v>
      </c>
      <c r="AG333" s="1017">
        <v>0</v>
      </c>
      <c r="AH333" s="1017">
        <v>0</v>
      </c>
      <c r="AI333" s="1017">
        <v>0</v>
      </c>
      <c r="AJ333" s="1017">
        <v>0</v>
      </c>
      <c r="AK333" s="1017">
        <v>0</v>
      </c>
      <c r="AL333" s="1017">
        <v>0</v>
      </c>
      <c r="AM333" s="1020">
        <v>0</v>
      </c>
    </row>
    <row r="334" spans="2:39" s="633" customFormat="1" ht="12.75" customHeight="1">
      <c r="B334" s="989">
        <f t="shared" si="23"/>
        <v>158</v>
      </c>
      <c r="C334" s="602"/>
      <c r="D334" s="603"/>
      <c r="E334" s="1391" t="s">
        <v>100</v>
      </c>
      <c r="F334" s="1180">
        <f>Υπόδειγμα_1_2!G129</f>
        <v>0</v>
      </c>
      <c r="G334" s="1016">
        <v>0</v>
      </c>
      <c r="H334" s="1017">
        <v>0</v>
      </c>
      <c r="I334" s="1017">
        <v>0</v>
      </c>
      <c r="J334" s="1017">
        <v>0</v>
      </c>
      <c r="K334" s="1017">
        <v>0</v>
      </c>
      <c r="L334" s="1017">
        <v>0</v>
      </c>
      <c r="M334" s="1017">
        <v>0</v>
      </c>
      <c r="N334" s="1017">
        <v>0</v>
      </c>
      <c r="O334" s="1017">
        <v>0</v>
      </c>
      <c r="P334" s="1017">
        <v>0</v>
      </c>
      <c r="Q334" s="1017">
        <v>0</v>
      </c>
      <c r="R334" s="1017">
        <v>0</v>
      </c>
      <c r="S334" s="1017">
        <v>0</v>
      </c>
      <c r="T334" s="1017">
        <v>0</v>
      </c>
      <c r="U334" s="1017">
        <v>0</v>
      </c>
      <c r="V334" s="1017">
        <v>0</v>
      </c>
      <c r="W334" s="1017">
        <v>0</v>
      </c>
      <c r="X334" s="1017">
        <v>0</v>
      </c>
      <c r="Y334" s="1017">
        <v>0</v>
      </c>
      <c r="Z334" s="1017">
        <v>0</v>
      </c>
      <c r="AA334" s="1017">
        <v>0</v>
      </c>
      <c r="AB334" s="1017">
        <v>0</v>
      </c>
      <c r="AC334" s="1017">
        <v>0</v>
      </c>
      <c r="AD334" s="1017">
        <v>0</v>
      </c>
      <c r="AE334" s="1017">
        <v>0</v>
      </c>
      <c r="AF334" s="1017">
        <v>0</v>
      </c>
      <c r="AG334" s="1017">
        <v>0</v>
      </c>
      <c r="AH334" s="1017">
        <v>0</v>
      </c>
      <c r="AI334" s="1017">
        <v>0</v>
      </c>
      <c r="AJ334" s="1017">
        <v>0</v>
      </c>
      <c r="AK334" s="1017">
        <v>0</v>
      </c>
      <c r="AL334" s="1017">
        <v>0</v>
      </c>
      <c r="AM334" s="1020">
        <v>0</v>
      </c>
    </row>
    <row r="335" spans="2:39" s="633" customFormat="1" ht="12.75" customHeight="1">
      <c r="B335" s="989">
        <f t="shared" si="23"/>
        <v>159</v>
      </c>
      <c r="C335" s="602"/>
      <c r="D335" s="603"/>
      <c r="E335" s="1391" t="s">
        <v>132</v>
      </c>
      <c r="F335" s="1179">
        <f>Υπόδειγμα_1_2!H129</f>
        <v>0</v>
      </c>
      <c r="G335" s="1016">
        <v>0</v>
      </c>
      <c r="H335" s="1017">
        <v>0</v>
      </c>
      <c r="I335" s="1017">
        <v>0</v>
      </c>
      <c r="J335" s="1017">
        <v>0</v>
      </c>
      <c r="K335" s="1017">
        <v>0</v>
      </c>
      <c r="L335" s="1017">
        <v>0</v>
      </c>
      <c r="M335" s="1017">
        <v>0</v>
      </c>
      <c r="N335" s="1017">
        <v>0</v>
      </c>
      <c r="O335" s="1017">
        <v>0</v>
      </c>
      <c r="P335" s="1017">
        <v>0</v>
      </c>
      <c r="Q335" s="1017">
        <v>0</v>
      </c>
      <c r="R335" s="1017">
        <v>0</v>
      </c>
      <c r="S335" s="1017">
        <v>0</v>
      </c>
      <c r="T335" s="1017">
        <v>0</v>
      </c>
      <c r="U335" s="1017">
        <v>0</v>
      </c>
      <c r="V335" s="1017">
        <v>0</v>
      </c>
      <c r="W335" s="1017">
        <v>0</v>
      </c>
      <c r="X335" s="1017">
        <v>0</v>
      </c>
      <c r="Y335" s="1017">
        <v>0</v>
      </c>
      <c r="Z335" s="1017">
        <v>0</v>
      </c>
      <c r="AA335" s="1017">
        <v>0</v>
      </c>
      <c r="AB335" s="1017">
        <v>0</v>
      </c>
      <c r="AC335" s="1017">
        <v>0</v>
      </c>
      <c r="AD335" s="1017">
        <v>0</v>
      </c>
      <c r="AE335" s="1017">
        <v>0</v>
      </c>
      <c r="AF335" s="1017">
        <v>0</v>
      </c>
      <c r="AG335" s="1017">
        <v>0</v>
      </c>
      <c r="AH335" s="1017">
        <v>0</v>
      </c>
      <c r="AI335" s="1017">
        <v>0</v>
      </c>
      <c r="AJ335" s="1017">
        <v>0</v>
      </c>
      <c r="AK335" s="1017">
        <v>0</v>
      </c>
      <c r="AL335" s="1017">
        <v>0</v>
      </c>
      <c r="AM335" s="1020">
        <v>0</v>
      </c>
    </row>
    <row r="336" spans="2:39" s="633" customFormat="1" ht="12.75" customHeight="1">
      <c r="B336" s="989">
        <f t="shared" si="23"/>
        <v>160</v>
      </c>
      <c r="C336" s="602"/>
      <c r="D336" s="603"/>
      <c r="E336" s="1391" t="s">
        <v>78</v>
      </c>
      <c r="F336" s="1179">
        <f>Υπόδειγμα_1_2!I129</f>
        <v>0</v>
      </c>
      <c r="G336" s="1016">
        <v>0</v>
      </c>
      <c r="H336" s="1017">
        <v>0</v>
      </c>
      <c r="I336" s="1017">
        <v>0</v>
      </c>
      <c r="J336" s="1017">
        <v>0</v>
      </c>
      <c r="K336" s="1017">
        <v>0</v>
      </c>
      <c r="L336" s="1017">
        <v>0</v>
      </c>
      <c r="M336" s="1017">
        <v>0</v>
      </c>
      <c r="N336" s="1017">
        <v>0</v>
      </c>
      <c r="O336" s="1017">
        <v>0</v>
      </c>
      <c r="P336" s="1017">
        <v>0</v>
      </c>
      <c r="Q336" s="1017">
        <v>0</v>
      </c>
      <c r="R336" s="1017">
        <v>0</v>
      </c>
      <c r="S336" s="1017">
        <v>0</v>
      </c>
      <c r="T336" s="1017">
        <v>0</v>
      </c>
      <c r="U336" s="1017">
        <v>0</v>
      </c>
      <c r="V336" s="1017">
        <v>0</v>
      </c>
      <c r="W336" s="1017">
        <v>0</v>
      </c>
      <c r="X336" s="1017">
        <v>0</v>
      </c>
      <c r="Y336" s="1017">
        <v>0</v>
      </c>
      <c r="Z336" s="1017">
        <v>0</v>
      </c>
      <c r="AA336" s="1017">
        <v>0</v>
      </c>
      <c r="AB336" s="1017">
        <v>0</v>
      </c>
      <c r="AC336" s="1017">
        <v>0</v>
      </c>
      <c r="AD336" s="1017">
        <v>0</v>
      </c>
      <c r="AE336" s="1017">
        <v>0</v>
      </c>
      <c r="AF336" s="1017">
        <v>0</v>
      </c>
      <c r="AG336" s="1017">
        <v>0</v>
      </c>
      <c r="AH336" s="1017">
        <v>0</v>
      </c>
      <c r="AI336" s="1017">
        <v>0</v>
      </c>
      <c r="AJ336" s="1017">
        <v>0</v>
      </c>
      <c r="AK336" s="1017">
        <v>0</v>
      </c>
      <c r="AL336" s="1017">
        <v>0</v>
      </c>
      <c r="AM336" s="1020">
        <v>0</v>
      </c>
    </row>
    <row r="337" spans="2:39" s="633" customFormat="1" ht="12.75" customHeight="1">
      <c r="B337" s="989">
        <f t="shared" si="23"/>
        <v>161</v>
      </c>
      <c r="C337" s="602"/>
      <c r="D337" s="603" t="str">
        <f>Υπόδειγμα_1_2!E130</f>
        <v>Νομικά</v>
      </c>
      <c r="E337" s="1439"/>
      <c r="F337" s="1180"/>
      <c r="G337" s="1388"/>
      <c r="H337" s="1389"/>
      <c r="I337" s="1013"/>
      <c r="J337" s="1013"/>
      <c r="K337" s="1013"/>
      <c r="L337" s="1013"/>
      <c r="M337" s="1013"/>
      <c r="N337" s="1014"/>
      <c r="O337" s="996"/>
      <c r="P337" s="996"/>
      <c r="Q337" s="996"/>
      <c r="R337" s="996"/>
      <c r="S337" s="996"/>
      <c r="T337" s="996"/>
      <c r="U337" s="996"/>
      <c r="V337" s="996"/>
      <c r="W337" s="996"/>
      <c r="X337" s="996"/>
      <c r="Y337" s="996"/>
      <c r="Z337" s="996"/>
      <c r="AA337" s="996"/>
      <c r="AB337" s="996"/>
      <c r="AC337" s="996"/>
      <c r="AD337" s="996"/>
      <c r="AE337" s="996"/>
      <c r="AF337" s="996"/>
      <c r="AG337" s="996"/>
      <c r="AH337" s="996"/>
      <c r="AI337" s="996"/>
      <c r="AJ337" s="996"/>
      <c r="AK337" s="996"/>
      <c r="AL337" s="996"/>
      <c r="AM337" s="1015"/>
    </row>
    <row r="338" spans="2:39" s="633" customFormat="1" ht="12.75" customHeight="1">
      <c r="B338" s="989">
        <f t="shared" si="23"/>
        <v>162</v>
      </c>
      <c r="C338" s="602"/>
      <c r="D338" s="603"/>
      <c r="E338" s="1438" t="s">
        <v>222</v>
      </c>
      <c r="F338" s="1180">
        <f>Υπόδειγμα_1_2!F130</f>
        <v>0</v>
      </c>
      <c r="G338" s="1016">
        <v>0</v>
      </c>
      <c r="H338" s="1017">
        <v>0</v>
      </c>
      <c r="I338" s="1017">
        <v>0</v>
      </c>
      <c r="J338" s="1017">
        <v>0</v>
      </c>
      <c r="K338" s="1017">
        <v>0</v>
      </c>
      <c r="L338" s="1017">
        <v>0</v>
      </c>
      <c r="M338" s="1017">
        <v>0</v>
      </c>
      <c r="N338" s="1017">
        <v>0</v>
      </c>
      <c r="O338" s="1017">
        <v>0</v>
      </c>
      <c r="P338" s="1017">
        <v>0</v>
      </c>
      <c r="Q338" s="1017">
        <v>0</v>
      </c>
      <c r="R338" s="1017">
        <v>0</v>
      </c>
      <c r="S338" s="1017">
        <v>0</v>
      </c>
      <c r="T338" s="1017">
        <v>0</v>
      </c>
      <c r="U338" s="1017">
        <v>0</v>
      </c>
      <c r="V338" s="1017">
        <v>0</v>
      </c>
      <c r="W338" s="1017">
        <v>0</v>
      </c>
      <c r="X338" s="1017">
        <v>0</v>
      </c>
      <c r="Y338" s="1017">
        <v>0</v>
      </c>
      <c r="Z338" s="1017">
        <v>0</v>
      </c>
      <c r="AA338" s="1017">
        <v>0</v>
      </c>
      <c r="AB338" s="1017">
        <v>0</v>
      </c>
      <c r="AC338" s="1017">
        <v>0</v>
      </c>
      <c r="AD338" s="1017">
        <v>0</v>
      </c>
      <c r="AE338" s="1017">
        <v>0</v>
      </c>
      <c r="AF338" s="1017">
        <v>0</v>
      </c>
      <c r="AG338" s="1017">
        <v>0</v>
      </c>
      <c r="AH338" s="1017">
        <v>0</v>
      </c>
      <c r="AI338" s="1017">
        <v>0</v>
      </c>
      <c r="AJ338" s="1017">
        <v>0</v>
      </c>
      <c r="AK338" s="1017">
        <v>0</v>
      </c>
      <c r="AL338" s="1017">
        <v>0</v>
      </c>
      <c r="AM338" s="1020">
        <v>0</v>
      </c>
    </row>
    <row r="339" spans="2:39" s="633" customFormat="1" ht="12.75" customHeight="1">
      <c r="B339" s="989">
        <f t="shared" si="23"/>
        <v>163</v>
      </c>
      <c r="C339" s="602"/>
      <c r="D339" s="603"/>
      <c r="E339" s="1391" t="s">
        <v>100</v>
      </c>
      <c r="F339" s="1180">
        <f>Υπόδειγμα_1_2!G130</f>
        <v>0</v>
      </c>
      <c r="G339" s="1016">
        <v>0</v>
      </c>
      <c r="H339" s="1017">
        <v>0</v>
      </c>
      <c r="I339" s="1017">
        <v>0</v>
      </c>
      <c r="J339" s="1017">
        <v>0</v>
      </c>
      <c r="K339" s="1017">
        <v>0</v>
      </c>
      <c r="L339" s="1017">
        <v>0</v>
      </c>
      <c r="M339" s="1017">
        <v>0</v>
      </c>
      <c r="N339" s="1017">
        <v>0</v>
      </c>
      <c r="O339" s="1017">
        <v>0</v>
      </c>
      <c r="P339" s="1017">
        <v>0</v>
      </c>
      <c r="Q339" s="1017">
        <v>0</v>
      </c>
      <c r="R339" s="1017">
        <v>0</v>
      </c>
      <c r="S339" s="1017">
        <v>0</v>
      </c>
      <c r="T339" s="1017">
        <v>0</v>
      </c>
      <c r="U339" s="1017">
        <v>0</v>
      </c>
      <c r="V339" s="1017">
        <v>0</v>
      </c>
      <c r="W339" s="1017">
        <v>0</v>
      </c>
      <c r="X339" s="1017">
        <v>0</v>
      </c>
      <c r="Y339" s="1017">
        <v>0</v>
      </c>
      <c r="Z339" s="1017">
        <v>0</v>
      </c>
      <c r="AA339" s="1017">
        <v>0</v>
      </c>
      <c r="AB339" s="1017">
        <v>0</v>
      </c>
      <c r="AC339" s="1017">
        <v>0</v>
      </c>
      <c r="AD339" s="1017">
        <v>0</v>
      </c>
      <c r="AE339" s="1017">
        <v>0</v>
      </c>
      <c r="AF339" s="1017">
        <v>0</v>
      </c>
      <c r="AG339" s="1017">
        <v>0</v>
      </c>
      <c r="AH339" s="1017">
        <v>0</v>
      </c>
      <c r="AI339" s="1017">
        <v>0</v>
      </c>
      <c r="AJ339" s="1017">
        <v>0</v>
      </c>
      <c r="AK339" s="1017">
        <v>0</v>
      </c>
      <c r="AL339" s="1017">
        <v>0</v>
      </c>
      <c r="AM339" s="1020">
        <v>0</v>
      </c>
    </row>
    <row r="340" spans="2:39" s="633" customFormat="1" ht="12.75" customHeight="1">
      <c r="B340" s="989">
        <f t="shared" si="23"/>
        <v>164</v>
      </c>
      <c r="C340" s="602"/>
      <c r="D340" s="603"/>
      <c r="E340" s="1391" t="s">
        <v>132</v>
      </c>
      <c r="F340" s="1179">
        <f>Υπόδειγμα_1_2!H130</f>
        <v>0</v>
      </c>
      <c r="G340" s="1016">
        <v>0</v>
      </c>
      <c r="H340" s="1017">
        <v>0</v>
      </c>
      <c r="I340" s="1017">
        <v>0</v>
      </c>
      <c r="J340" s="1017">
        <v>0</v>
      </c>
      <c r="K340" s="1017">
        <v>0</v>
      </c>
      <c r="L340" s="1017">
        <v>0</v>
      </c>
      <c r="M340" s="1017">
        <v>0</v>
      </c>
      <c r="N340" s="1017">
        <v>0</v>
      </c>
      <c r="O340" s="1017">
        <v>0</v>
      </c>
      <c r="P340" s="1017">
        <v>0</v>
      </c>
      <c r="Q340" s="1017">
        <v>0</v>
      </c>
      <c r="R340" s="1017">
        <v>0</v>
      </c>
      <c r="S340" s="1017">
        <v>0</v>
      </c>
      <c r="T340" s="1017">
        <v>0</v>
      </c>
      <c r="U340" s="1017">
        <v>0</v>
      </c>
      <c r="V340" s="1017">
        <v>0</v>
      </c>
      <c r="W340" s="1017">
        <v>0</v>
      </c>
      <c r="X340" s="1017">
        <v>0</v>
      </c>
      <c r="Y340" s="1017">
        <v>0</v>
      </c>
      <c r="Z340" s="1017">
        <v>0</v>
      </c>
      <c r="AA340" s="1017">
        <v>0</v>
      </c>
      <c r="AB340" s="1017">
        <v>0</v>
      </c>
      <c r="AC340" s="1017">
        <v>0</v>
      </c>
      <c r="AD340" s="1017">
        <v>0</v>
      </c>
      <c r="AE340" s="1017">
        <v>0</v>
      </c>
      <c r="AF340" s="1017">
        <v>0</v>
      </c>
      <c r="AG340" s="1017">
        <v>0</v>
      </c>
      <c r="AH340" s="1017">
        <v>0</v>
      </c>
      <c r="AI340" s="1017">
        <v>0</v>
      </c>
      <c r="AJ340" s="1017">
        <v>0</v>
      </c>
      <c r="AK340" s="1017">
        <v>0</v>
      </c>
      <c r="AL340" s="1017">
        <v>0</v>
      </c>
      <c r="AM340" s="1020">
        <v>0</v>
      </c>
    </row>
    <row r="341" spans="2:39" s="633" customFormat="1" ht="12.75" customHeight="1">
      <c r="B341" s="989">
        <f t="shared" si="23"/>
        <v>165</v>
      </c>
      <c r="C341" s="602"/>
      <c r="D341" s="603"/>
      <c r="E341" s="1391" t="s">
        <v>78</v>
      </c>
      <c r="F341" s="1179">
        <f>Υπόδειγμα_1_2!I130</f>
        <v>0</v>
      </c>
      <c r="G341" s="1016">
        <v>0</v>
      </c>
      <c r="H341" s="1017">
        <v>0</v>
      </c>
      <c r="I341" s="1017">
        <v>0</v>
      </c>
      <c r="J341" s="1017">
        <v>0</v>
      </c>
      <c r="K341" s="1017">
        <v>0</v>
      </c>
      <c r="L341" s="1017">
        <v>0</v>
      </c>
      <c r="M341" s="1017">
        <v>0</v>
      </c>
      <c r="N341" s="1017">
        <v>0</v>
      </c>
      <c r="O341" s="1017">
        <v>0</v>
      </c>
      <c r="P341" s="1017">
        <v>0</v>
      </c>
      <c r="Q341" s="1017">
        <v>0</v>
      </c>
      <c r="R341" s="1017">
        <v>0</v>
      </c>
      <c r="S341" s="1017">
        <v>0</v>
      </c>
      <c r="T341" s="1017">
        <v>0</v>
      </c>
      <c r="U341" s="1017">
        <v>0</v>
      </c>
      <c r="V341" s="1017">
        <v>0</v>
      </c>
      <c r="W341" s="1017">
        <v>0</v>
      </c>
      <c r="X341" s="1017">
        <v>0</v>
      </c>
      <c r="Y341" s="1017">
        <v>0</v>
      </c>
      <c r="Z341" s="1017">
        <v>0</v>
      </c>
      <c r="AA341" s="1017">
        <v>0</v>
      </c>
      <c r="AB341" s="1017">
        <v>0</v>
      </c>
      <c r="AC341" s="1017">
        <v>0</v>
      </c>
      <c r="AD341" s="1017">
        <v>0</v>
      </c>
      <c r="AE341" s="1017">
        <v>0</v>
      </c>
      <c r="AF341" s="1017">
        <v>0</v>
      </c>
      <c r="AG341" s="1017">
        <v>0</v>
      </c>
      <c r="AH341" s="1017">
        <v>0</v>
      </c>
      <c r="AI341" s="1017">
        <v>0</v>
      </c>
      <c r="AJ341" s="1017">
        <v>0</v>
      </c>
      <c r="AK341" s="1017">
        <v>0</v>
      </c>
      <c r="AL341" s="1017">
        <v>0</v>
      </c>
      <c r="AM341" s="1020">
        <v>0</v>
      </c>
    </row>
    <row r="342" spans="2:39" s="633" customFormat="1" ht="12.75" customHeight="1">
      <c r="B342" s="989">
        <f t="shared" si="23"/>
        <v>166</v>
      </c>
      <c r="C342" s="602"/>
      <c r="D342" s="603" t="str">
        <f>Υπόδειγμα_1_2!E131</f>
        <v>Προμήθειες</v>
      </c>
      <c r="E342" s="1439"/>
      <c r="F342" s="1180"/>
      <c r="G342" s="1388"/>
      <c r="H342" s="1389"/>
      <c r="I342" s="1013"/>
      <c r="J342" s="1013"/>
      <c r="K342" s="1013"/>
      <c r="L342" s="1013"/>
      <c r="M342" s="1013"/>
      <c r="N342" s="1014"/>
      <c r="O342" s="996"/>
      <c r="P342" s="996"/>
      <c r="Q342" s="996"/>
      <c r="R342" s="996"/>
      <c r="S342" s="996"/>
      <c r="T342" s="996"/>
      <c r="U342" s="996"/>
      <c r="V342" s="996"/>
      <c r="W342" s="996"/>
      <c r="X342" s="996"/>
      <c r="Y342" s="996"/>
      <c r="Z342" s="996"/>
      <c r="AA342" s="996"/>
      <c r="AB342" s="996"/>
      <c r="AC342" s="996"/>
      <c r="AD342" s="996"/>
      <c r="AE342" s="996"/>
      <c r="AF342" s="996"/>
      <c r="AG342" s="996"/>
      <c r="AH342" s="996"/>
      <c r="AI342" s="996"/>
      <c r="AJ342" s="996"/>
      <c r="AK342" s="996"/>
      <c r="AL342" s="996"/>
      <c r="AM342" s="1015"/>
    </row>
    <row r="343" spans="2:39" s="633" customFormat="1" ht="12.75" customHeight="1">
      <c r="B343" s="989">
        <f t="shared" si="23"/>
        <v>167</v>
      </c>
      <c r="C343" s="602"/>
      <c r="D343" s="603"/>
      <c r="E343" s="1438" t="s">
        <v>222</v>
      </c>
      <c r="F343" s="1180">
        <f>Υπόδειγμα_1_2!F131</f>
        <v>0</v>
      </c>
      <c r="G343" s="1016">
        <v>0</v>
      </c>
      <c r="H343" s="1017">
        <v>0</v>
      </c>
      <c r="I343" s="1017">
        <v>0</v>
      </c>
      <c r="J343" s="1017">
        <v>0</v>
      </c>
      <c r="K343" s="1017">
        <v>0</v>
      </c>
      <c r="L343" s="1017">
        <v>0</v>
      </c>
      <c r="M343" s="1017">
        <v>0</v>
      </c>
      <c r="N343" s="1017">
        <v>0</v>
      </c>
      <c r="O343" s="1017">
        <v>0</v>
      </c>
      <c r="P343" s="1017">
        <v>0</v>
      </c>
      <c r="Q343" s="1017">
        <v>0</v>
      </c>
      <c r="R343" s="1017">
        <v>0</v>
      </c>
      <c r="S343" s="1017">
        <v>0</v>
      </c>
      <c r="T343" s="1017">
        <v>0</v>
      </c>
      <c r="U343" s="1017">
        <v>0</v>
      </c>
      <c r="V343" s="1017">
        <v>0</v>
      </c>
      <c r="W343" s="1017">
        <v>0</v>
      </c>
      <c r="X343" s="1017">
        <v>0</v>
      </c>
      <c r="Y343" s="1017">
        <v>0</v>
      </c>
      <c r="Z343" s="1017">
        <v>0</v>
      </c>
      <c r="AA343" s="1017">
        <v>0</v>
      </c>
      <c r="AB343" s="1017">
        <v>0</v>
      </c>
      <c r="AC343" s="1017">
        <v>0</v>
      </c>
      <c r="AD343" s="1017">
        <v>0</v>
      </c>
      <c r="AE343" s="1017">
        <v>0</v>
      </c>
      <c r="AF343" s="1017">
        <v>0</v>
      </c>
      <c r="AG343" s="1017">
        <v>0</v>
      </c>
      <c r="AH343" s="1017">
        <v>0</v>
      </c>
      <c r="AI343" s="1017">
        <v>0</v>
      </c>
      <c r="AJ343" s="1017">
        <v>0</v>
      </c>
      <c r="AK343" s="1017">
        <v>0</v>
      </c>
      <c r="AL343" s="1017">
        <v>0</v>
      </c>
      <c r="AM343" s="1020">
        <v>0</v>
      </c>
    </row>
    <row r="344" spans="2:39" s="633" customFormat="1" ht="12.75" customHeight="1">
      <c r="B344" s="989">
        <f t="shared" si="23"/>
        <v>168</v>
      </c>
      <c r="C344" s="602"/>
      <c r="D344" s="603"/>
      <c r="E344" s="1391" t="s">
        <v>100</v>
      </c>
      <c r="F344" s="1180">
        <f>Υπόδειγμα_1_2!G131</f>
        <v>0</v>
      </c>
      <c r="G344" s="1016">
        <v>0</v>
      </c>
      <c r="H344" s="1017">
        <v>0</v>
      </c>
      <c r="I344" s="1017">
        <v>0</v>
      </c>
      <c r="J344" s="1017">
        <v>0</v>
      </c>
      <c r="K344" s="1017">
        <v>0</v>
      </c>
      <c r="L344" s="1017">
        <v>0</v>
      </c>
      <c r="M344" s="1017">
        <v>0</v>
      </c>
      <c r="N344" s="1017">
        <v>0</v>
      </c>
      <c r="O344" s="1017">
        <v>0</v>
      </c>
      <c r="P344" s="1017">
        <v>0</v>
      </c>
      <c r="Q344" s="1017">
        <v>0</v>
      </c>
      <c r="R344" s="1017">
        <v>0</v>
      </c>
      <c r="S344" s="1017">
        <v>0</v>
      </c>
      <c r="T344" s="1017">
        <v>0</v>
      </c>
      <c r="U344" s="1017">
        <v>0</v>
      </c>
      <c r="V344" s="1017">
        <v>0</v>
      </c>
      <c r="W344" s="1017">
        <v>0</v>
      </c>
      <c r="X344" s="1017">
        <v>0</v>
      </c>
      <c r="Y344" s="1017">
        <v>0</v>
      </c>
      <c r="Z344" s="1017">
        <v>0</v>
      </c>
      <c r="AA344" s="1017">
        <v>0</v>
      </c>
      <c r="AB344" s="1017">
        <v>0</v>
      </c>
      <c r="AC344" s="1017">
        <v>0</v>
      </c>
      <c r="AD344" s="1017">
        <v>0</v>
      </c>
      <c r="AE344" s="1017">
        <v>0</v>
      </c>
      <c r="AF344" s="1017">
        <v>0</v>
      </c>
      <c r="AG344" s="1017">
        <v>0</v>
      </c>
      <c r="AH344" s="1017">
        <v>0</v>
      </c>
      <c r="AI344" s="1017">
        <v>0</v>
      </c>
      <c r="AJ344" s="1017">
        <v>0</v>
      </c>
      <c r="AK344" s="1017">
        <v>0</v>
      </c>
      <c r="AL344" s="1017">
        <v>0</v>
      </c>
      <c r="AM344" s="1020">
        <v>0</v>
      </c>
    </row>
    <row r="345" spans="2:39" s="633" customFormat="1" ht="12.75" customHeight="1">
      <c r="B345" s="989">
        <f t="shared" si="23"/>
        <v>169</v>
      </c>
      <c r="C345" s="602"/>
      <c r="D345" s="603"/>
      <c r="E345" s="1391" t="s">
        <v>132</v>
      </c>
      <c r="F345" s="1179">
        <f>Υπόδειγμα_1_2!H131</f>
        <v>0</v>
      </c>
      <c r="G345" s="1016">
        <v>0</v>
      </c>
      <c r="H345" s="1017">
        <v>0</v>
      </c>
      <c r="I345" s="1017">
        <v>0</v>
      </c>
      <c r="J345" s="1017">
        <v>0</v>
      </c>
      <c r="K345" s="1017">
        <v>0</v>
      </c>
      <c r="L345" s="1017">
        <v>0</v>
      </c>
      <c r="M345" s="1017">
        <v>0</v>
      </c>
      <c r="N345" s="1017">
        <v>0</v>
      </c>
      <c r="O345" s="1017">
        <v>0</v>
      </c>
      <c r="P345" s="1017">
        <v>0</v>
      </c>
      <c r="Q345" s="1017">
        <v>0</v>
      </c>
      <c r="R345" s="1017">
        <v>0</v>
      </c>
      <c r="S345" s="1017">
        <v>0</v>
      </c>
      <c r="T345" s="1017">
        <v>0</v>
      </c>
      <c r="U345" s="1017">
        <v>0</v>
      </c>
      <c r="V345" s="1017">
        <v>0</v>
      </c>
      <c r="W345" s="1017">
        <v>0</v>
      </c>
      <c r="X345" s="1017">
        <v>0</v>
      </c>
      <c r="Y345" s="1017">
        <v>0</v>
      </c>
      <c r="Z345" s="1017">
        <v>0</v>
      </c>
      <c r="AA345" s="1017">
        <v>0</v>
      </c>
      <c r="AB345" s="1017">
        <v>0</v>
      </c>
      <c r="AC345" s="1017">
        <v>0</v>
      </c>
      <c r="AD345" s="1017">
        <v>0</v>
      </c>
      <c r="AE345" s="1017">
        <v>0</v>
      </c>
      <c r="AF345" s="1017">
        <v>0</v>
      </c>
      <c r="AG345" s="1017">
        <v>0</v>
      </c>
      <c r="AH345" s="1017">
        <v>0</v>
      </c>
      <c r="AI345" s="1017">
        <v>0</v>
      </c>
      <c r="AJ345" s="1017">
        <v>0</v>
      </c>
      <c r="AK345" s="1017">
        <v>0</v>
      </c>
      <c r="AL345" s="1017">
        <v>0</v>
      </c>
      <c r="AM345" s="1020">
        <v>0</v>
      </c>
    </row>
    <row r="346" spans="2:39" s="633" customFormat="1" ht="12.75" customHeight="1">
      <c r="B346" s="989">
        <f t="shared" si="23"/>
        <v>170</v>
      </c>
      <c r="C346" s="602"/>
      <c r="D346" s="603"/>
      <c r="E346" s="1391" t="s">
        <v>78</v>
      </c>
      <c r="F346" s="1179">
        <f>Υπόδειγμα_1_2!I131</f>
        <v>0</v>
      </c>
      <c r="G346" s="1016">
        <v>0</v>
      </c>
      <c r="H346" s="1017">
        <v>0</v>
      </c>
      <c r="I346" s="1017">
        <v>0</v>
      </c>
      <c r="J346" s="1017">
        <v>0</v>
      </c>
      <c r="K346" s="1017">
        <v>0</v>
      </c>
      <c r="L346" s="1017">
        <v>0</v>
      </c>
      <c r="M346" s="1017">
        <v>0</v>
      </c>
      <c r="N346" s="1017">
        <v>0</v>
      </c>
      <c r="O346" s="1017">
        <v>0</v>
      </c>
      <c r="P346" s="1017">
        <v>0</v>
      </c>
      <c r="Q346" s="1017">
        <v>0</v>
      </c>
      <c r="R346" s="1017">
        <v>0</v>
      </c>
      <c r="S346" s="1017">
        <v>0</v>
      </c>
      <c r="T346" s="1017">
        <v>0</v>
      </c>
      <c r="U346" s="1017">
        <v>0</v>
      </c>
      <c r="V346" s="1017">
        <v>0</v>
      </c>
      <c r="W346" s="1017">
        <v>0</v>
      </c>
      <c r="X346" s="1017">
        <v>0</v>
      </c>
      <c r="Y346" s="1017">
        <v>0</v>
      </c>
      <c r="Z346" s="1017">
        <v>0</v>
      </c>
      <c r="AA346" s="1017">
        <v>0</v>
      </c>
      <c r="AB346" s="1017">
        <v>0</v>
      </c>
      <c r="AC346" s="1017">
        <v>0</v>
      </c>
      <c r="AD346" s="1017">
        <v>0</v>
      </c>
      <c r="AE346" s="1017">
        <v>0</v>
      </c>
      <c r="AF346" s="1017">
        <v>0</v>
      </c>
      <c r="AG346" s="1017">
        <v>0</v>
      </c>
      <c r="AH346" s="1017">
        <v>0</v>
      </c>
      <c r="AI346" s="1017">
        <v>0</v>
      </c>
      <c r="AJ346" s="1017">
        <v>0</v>
      </c>
      <c r="AK346" s="1017">
        <v>0</v>
      </c>
      <c r="AL346" s="1017">
        <v>0</v>
      </c>
      <c r="AM346" s="1020">
        <v>0</v>
      </c>
    </row>
    <row r="347" spans="2:39" s="633" customFormat="1" ht="12.75" customHeight="1">
      <c r="B347" s="989">
        <f t="shared" si="23"/>
        <v>171</v>
      </c>
      <c r="C347" s="602"/>
      <c r="D347" s="603" t="str">
        <f>Υπόδειγμα_1_2!E132</f>
        <v>Διαχείριση Προϊόντων</v>
      </c>
      <c r="E347" s="1439"/>
      <c r="F347" s="1180"/>
      <c r="G347" s="1388"/>
      <c r="H347" s="1389"/>
      <c r="I347" s="1013"/>
      <c r="J347" s="1013"/>
      <c r="K347" s="1013"/>
      <c r="L347" s="1013"/>
      <c r="M347" s="1013"/>
      <c r="N347" s="1014"/>
      <c r="O347" s="996"/>
      <c r="P347" s="996"/>
      <c r="Q347" s="996"/>
      <c r="R347" s="996"/>
      <c r="S347" s="996"/>
      <c r="T347" s="996"/>
      <c r="U347" s="996"/>
      <c r="V347" s="996"/>
      <c r="W347" s="996"/>
      <c r="X347" s="996"/>
      <c r="Y347" s="996"/>
      <c r="Z347" s="996"/>
      <c r="AA347" s="996"/>
      <c r="AB347" s="996"/>
      <c r="AC347" s="996"/>
      <c r="AD347" s="996"/>
      <c r="AE347" s="996"/>
      <c r="AF347" s="996"/>
      <c r="AG347" s="996"/>
      <c r="AH347" s="996"/>
      <c r="AI347" s="996"/>
      <c r="AJ347" s="996"/>
      <c r="AK347" s="996"/>
      <c r="AL347" s="996"/>
      <c r="AM347" s="1015"/>
    </row>
    <row r="348" spans="2:39" s="633" customFormat="1" ht="12.75" customHeight="1">
      <c r="B348" s="989">
        <f t="shared" si="23"/>
        <v>172</v>
      </c>
      <c r="C348" s="602"/>
      <c r="D348" s="603"/>
      <c r="E348" s="1438" t="s">
        <v>222</v>
      </c>
      <c r="F348" s="1180">
        <f>Υπόδειγμα_1_2!F132</f>
        <v>0</v>
      </c>
      <c r="G348" s="1016">
        <v>0</v>
      </c>
      <c r="H348" s="1017">
        <v>0</v>
      </c>
      <c r="I348" s="1017">
        <v>0</v>
      </c>
      <c r="J348" s="1017">
        <v>0</v>
      </c>
      <c r="K348" s="1017">
        <v>0</v>
      </c>
      <c r="L348" s="1017">
        <v>0</v>
      </c>
      <c r="M348" s="1017">
        <v>0</v>
      </c>
      <c r="N348" s="1017">
        <v>0</v>
      </c>
      <c r="O348" s="1017">
        <v>0</v>
      </c>
      <c r="P348" s="1017">
        <v>0</v>
      </c>
      <c r="Q348" s="1017">
        <v>0</v>
      </c>
      <c r="R348" s="1017">
        <v>0</v>
      </c>
      <c r="S348" s="1017">
        <v>0</v>
      </c>
      <c r="T348" s="1017">
        <v>0</v>
      </c>
      <c r="U348" s="1017">
        <v>0</v>
      </c>
      <c r="V348" s="1017">
        <v>0</v>
      </c>
      <c r="W348" s="1017">
        <v>0</v>
      </c>
      <c r="X348" s="1017">
        <v>0</v>
      </c>
      <c r="Y348" s="1017">
        <v>0</v>
      </c>
      <c r="Z348" s="1017">
        <v>0</v>
      </c>
      <c r="AA348" s="1017">
        <v>0</v>
      </c>
      <c r="AB348" s="1017">
        <v>0</v>
      </c>
      <c r="AC348" s="1017">
        <v>0</v>
      </c>
      <c r="AD348" s="1017">
        <v>0</v>
      </c>
      <c r="AE348" s="1017">
        <v>0</v>
      </c>
      <c r="AF348" s="1017">
        <v>0</v>
      </c>
      <c r="AG348" s="1017">
        <v>0</v>
      </c>
      <c r="AH348" s="1017">
        <v>0</v>
      </c>
      <c r="AI348" s="1017">
        <v>0</v>
      </c>
      <c r="AJ348" s="1017">
        <v>0</v>
      </c>
      <c r="AK348" s="1017">
        <v>0</v>
      </c>
      <c r="AL348" s="1017">
        <v>0</v>
      </c>
      <c r="AM348" s="1020">
        <v>0</v>
      </c>
    </row>
    <row r="349" spans="2:39" s="633" customFormat="1" ht="12.75" customHeight="1">
      <c r="B349" s="989">
        <f t="shared" si="23"/>
        <v>173</v>
      </c>
      <c r="C349" s="602"/>
      <c r="D349" s="603"/>
      <c r="E349" s="1391" t="s">
        <v>100</v>
      </c>
      <c r="F349" s="1180">
        <f>Υπόδειγμα_1_2!G132</f>
        <v>0</v>
      </c>
      <c r="G349" s="1016">
        <v>0</v>
      </c>
      <c r="H349" s="1017">
        <v>0</v>
      </c>
      <c r="I349" s="1017">
        <v>0</v>
      </c>
      <c r="J349" s="1017">
        <v>0</v>
      </c>
      <c r="K349" s="1017">
        <v>0</v>
      </c>
      <c r="L349" s="1017">
        <v>0</v>
      </c>
      <c r="M349" s="1017">
        <v>0</v>
      </c>
      <c r="N349" s="1017">
        <v>0</v>
      </c>
      <c r="O349" s="1017">
        <v>0</v>
      </c>
      <c r="P349" s="1017">
        <v>0</v>
      </c>
      <c r="Q349" s="1017">
        <v>0</v>
      </c>
      <c r="R349" s="1017">
        <v>0</v>
      </c>
      <c r="S349" s="1017">
        <v>0</v>
      </c>
      <c r="T349" s="1017">
        <v>0</v>
      </c>
      <c r="U349" s="1017">
        <v>0</v>
      </c>
      <c r="V349" s="1017">
        <v>0</v>
      </c>
      <c r="W349" s="1017">
        <v>0</v>
      </c>
      <c r="X349" s="1017">
        <v>0</v>
      </c>
      <c r="Y349" s="1017">
        <v>0</v>
      </c>
      <c r="Z349" s="1017">
        <v>0</v>
      </c>
      <c r="AA349" s="1017">
        <v>0</v>
      </c>
      <c r="AB349" s="1017">
        <v>0</v>
      </c>
      <c r="AC349" s="1017">
        <v>0</v>
      </c>
      <c r="AD349" s="1017">
        <v>0</v>
      </c>
      <c r="AE349" s="1017">
        <v>0</v>
      </c>
      <c r="AF349" s="1017">
        <v>0</v>
      </c>
      <c r="AG349" s="1017">
        <v>0</v>
      </c>
      <c r="AH349" s="1017">
        <v>0</v>
      </c>
      <c r="AI349" s="1017">
        <v>0</v>
      </c>
      <c r="AJ349" s="1017">
        <v>0</v>
      </c>
      <c r="AK349" s="1017">
        <v>0</v>
      </c>
      <c r="AL349" s="1017">
        <v>0</v>
      </c>
      <c r="AM349" s="1020">
        <v>0</v>
      </c>
    </row>
    <row r="350" spans="2:39" s="633" customFormat="1" ht="12.75" customHeight="1">
      <c r="B350" s="989">
        <f t="shared" si="23"/>
        <v>174</v>
      </c>
      <c r="C350" s="602"/>
      <c r="D350" s="603"/>
      <c r="E350" s="1391" t="s">
        <v>132</v>
      </c>
      <c r="F350" s="1179">
        <f>Υπόδειγμα_1_2!H132</f>
        <v>0</v>
      </c>
      <c r="G350" s="1016">
        <v>0</v>
      </c>
      <c r="H350" s="1017">
        <v>0</v>
      </c>
      <c r="I350" s="1017">
        <v>0</v>
      </c>
      <c r="J350" s="1017">
        <v>0</v>
      </c>
      <c r="K350" s="1017">
        <v>0</v>
      </c>
      <c r="L350" s="1017">
        <v>0</v>
      </c>
      <c r="M350" s="1017">
        <v>0</v>
      </c>
      <c r="N350" s="1017">
        <v>0</v>
      </c>
      <c r="O350" s="1017">
        <v>0</v>
      </c>
      <c r="P350" s="1017">
        <v>0</v>
      </c>
      <c r="Q350" s="1017">
        <v>0</v>
      </c>
      <c r="R350" s="1017">
        <v>0</v>
      </c>
      <c r="S350" s="1017">
        <v>0</v>
      </c>
      <c r="T350" s="1017">
        <v>0</v>
      </c>
      <c r="U350" s="1017">
        <v>0</v>
      </c>
      <c r="V350" s="1017">
        <v>0</v>
      </c>
      <c r="W350" s="1017">
        <v>0</v>
      </c>
      <c r="X350" s="1017">
        <v>0</v>
      </c>
      <c r="Y350" s="1017">
        <v>0</v>
      </c>
      <c r="Z350" s="1017">
        <v>0</v>
      </c>
      <c r="AA350" s="1017">
        <v>0</v>
      </c>
      <c r="AB350" s="1017">
        <v>0</v>
      </c>
      <c r="AC350" s="1017">
        <v>0</v>
      </c>
      <c r="AD350" s="1017">
        <v>0</v>
      </c>
      <c r="AE350" s="1017">
        <v>0</v>
      </c>
      <c r="AF350" s="1017">
        <v>0</v>
      </c>
      <c r="AG350" s="1017">
        <v>0</v>
      </c>
      <c r="AH350" s="1017">
        <v>0</v>
      </c>
      <c r="AI350" s="1017">
        <v>0</v>
      </c>
      <c r="AJ350" s="1017">
        <v>0</v>
      </c>
      <c r="AK350" s="1017">
        <v>0</v>
      </c>
      <c r="AL350" s="1017">
        <v>0</v>
      </c>
      <c r="AM350" s="1020">
        <v>0</v>
      </c>
    </row>
    <row r="351" spans="2:39" s="633" customFormat="1" ht="12.75" customHeight="1">
      <c r="B351" s="989">
        <f t="shared" si="23"/>
        <v>175</v>
      </c>
      <c r="C351" s="602"/>
      <c r="D351" s="603"/>
      <c r="E351" s="1391" t="s">
        <v>78</v>
      </c>
      <c r="F351" s="1179">
        <f>Υπόδειγμα_1_2!I132</f>
        <v>0</v>
      </c>
      <c r="G351" s="1016">
        <v>0</v>
      </c>
      <c r="H351" s="1017">
        <v>0</v>
      </c>
      <c r="I351" s="1017">
        <v>0</v>
      </c>
      <c r="J351" s="1017">
        <v>0</v>
      </c>
      <c r="K351" s="1017">
        <v>0</v>
      </c>
      <c r="L351" s="1017">
        <v>0</v>
      </c>
      <c r="M351" s="1017">
        <v>0</v>
      </c>
      <c r="N351" s="1017">
        <v>0</v>
      </c>
      <c r="O351" s="1017">
        <v>0</v>
      </c>
      <c r="P351" s="1017">
        <v>0</v>
      </c>
      <c r="Q351" s="1017">
        <v>0</v>
      </c>
      <c r="R351" s="1017">
        <v>0</v>
      </c>
      <c r="S351" s="1017">
        <v>0</v>
      </c>
      <c r="T351" s="1017">
        <v>0</v>
      </c>
      <c r="U351" s="1017">
        <v>0</v>
      </c>
      <c r="V351" s="1017">
        <v>0</v>
      </c>
      <c r="W351" s="1017">
        <v>0</v>
      </c>
      <c r="X351" s="1017">
        <v>0</v>
      </c>
      <c r="Y351" s="1017">
        <v>0</v>
      </c>
      <c r="Z351" s="1017">
        <v>0</v>
      </c>
      <c r="AA351" s="1017">
        <v>0</v>
      </c>
      <c r="AB351" s="1017">
        <v>0</v>
      </c>
      <c r="AC351" s="1017">
        <v>0</v>
      </c>
      <c r="AD351" s="1017">
        <v>0</v>
      </c>
      <c r="AE351" s="1017">
        <v>0</v>
      </c>
      <c r="AF351" s="1017">
        <v>0</v>
      </c>
      <c r="AG351" s="1017">
        <v>0</v>
      </c>
      <c r="AH351" s="1017">
        <v>0</v>
      </c>
      <c r="AI351" s="1017">
        <v>0</v>
      </c>
      <c r="AJ351" s="1017">
        <v>0</v>
      </c>
      <c r="AK351" s="1017">
        <v>0</v>
      </c>
      <c r="AL351" s="1017">
        <v>0</v>
      </c>
      <c r="AM351" s="1020">
        <v>0</v>
      </c>
    </row>
    <row r="352" spans="2:39" s="633" customFormat="1" ht="12.75" customHeight="1">
      <c r="B352" s="989">
        <f t="shared" si="23"/>
        <v>176</v>
      </c>
      <c r="C352" s="602"/>
      <c r="D352" s="603" t="str">
        <f>Υπόδειγμα_1_2!E133</f>
        <v>Πληροφορική</v>
      </c>
      <c r="E352" s="1439"/>
      <c r="F352" s="1180"/>
      <c r="G352" s="1388"/>
      <c r="H352" s="1389"/>
      <c r="I352" s="1013"/>
      <c r="J352" s="1013"/>
      <c r="K352" s="1013"/>
      <c r="L352" s="1013"/>
      <c r="M352" s="1013"/>
      <c r="N352" s="1014"/>
      <c r="O352" s="996"/>
      <c r="P352" s="996"/>
      <c r="Q352" s="996"/>
      <c r="R352" s="996"/>
      <c r="S352" s="996"/>
      <c r="T352" s="996"/>
      <c r="U352" s="996"/>
      <c r="V352" s="996"/>
      <c r="W352" s="996"/>
      <c r="X352" s="996"/>
      <c r="Y352" s="996"/>
      <c r="Z352" s="996"/>
      <c r="AA352" s="996"/>
      <c r="AB352" s="996"/>
      <c r="AC352" s="996"/>
      <c r="AD352" s="996"/>
      <c r="AE352" s="996"/>
      <c r="AF352" s="996"/>
      <c r="AG352" s="996"/>
      <c r="AH352" s="996"/>
      <c r="AI352" s="996"/>
      <c r="AJ352" s="996"/>
      <c r="AK352" s="996"/>
      <c r="AL352" s="996"/>
      <c r="AM352" s="1015"/>
    </row>
    <row r="353" spans="2:39" s="633" customFormat="1" ht="12.75" customHeight="1">
      <c r="B353" s="989">
        <f t="shared" si="23"/>
        <v>177</v>
      </c>
      <c r="C353" s="602"/>
      <c r="D353" s="603"/>
      <c r="E353" s="1438" t="s">
        <v>222</v>
      </c>
      <c r="F353" s="1180">
        <f>Υπόδειγμα_1_2!F133</f>
        <v>0</v>
      </c>
      <c r="G353" s="1016">
        <v>0</v>
      </c>
      <c r="H353" s="1017">
        <v>0</v>
      </c>
      <c r="I353" s="1017">
        <v>0</v>
      </c>
      <c r="J353" s="1017">
        <v>0</v>
      </c>
      <c r="K353" s="1017">
        <v>0</v>
      </c>
      <c r="L353" s="1017">
        <v>0</v>
      </c>
      <c r="M353" s="1017">
        <v>0</v>
      </c>
      <c r="N353" s="1017">
        <v>0</v>
      </c>
      <c r="O353" s="1017">
        <v>0</v>
      </c>
      <c r="P353" s="1017">
        <v>0</v>
      </c>
      <c r="Q353" s="1017">
        <v>0</v>
      </c>
      <c r="R353" s="1017">
        <v>0</v>
      </c>
      <c r="S353" s="1017">
        <v>0</v>
      </c>
      <c r="T353" s="1017">
        <v>0</v>
      </c>
      <c r="U353" s="1017">
        <v>0</v>
      </c>
      <c r="V353" s="1017">
        <v>0</v>
      </c>
      <c r="W353" s="1017">
        <v>0</v>
      </c>
      <c r="X353" s="1017">
        <v>0</v>
      </c>
      <c r="Y353" s="1017">
        <v>0</v>
      </c>
      <c r="Z353" s="1017">
        <v>0</v>
      </c>
      <c r="AA353" s="1017">
        <v>0</v>
      </c>
      <c r="AB353" s="1017">
        <v>0</v>
      </c>
      <c r="AC353" s="1017">
        <v>0</v>
      </c>
      <c r="AD353" s="1017">
        <v>0</v>
      </c>
      <c r="AE353" s="1017">
        <v>0</v>
      </c>
      <c r="AF353" s="1017">
        <v>0</v>
      </c>
      <c r="AG353" s="1017">
        <v>0</v>
      </c>
      <c r="AH353" s="1017">
        <v>0</v>
      </c>
      <c r="AI353" s="1017">
        <v>0</v>
      </c>
      <c r="AJ353" s="1017">
        <v>0</v>
      </c>
      <c r="AK353" s="1017">
        <v>0</v>
      </c>
      <c r="AL353" s="1017">
        <v>0</v>
      </c>
      <c r="AM353" s="1020">
        <v>0</v>
      </c>
    </row>
    <row r="354" spans="2:39" s="633" customFormat="1" ht="12.75" customHeight="1">
      <c r="B354" s="989">
        <f t="shared" si="23"/>
        <v>178</v>
      </c>
      <c r="C354" s="602"/>
      <c r="D354" s="603"/>
      <c r="E354" s="1391" t="s">
        <v>100</v>
      </c>
      <c r="F354" s="1180">
        <f>Υπόδειγμα_1_2!G133</f>
        <v>0</v>
      </c>
      <c r="G354" s="1016">
        <v>0</v>
      </c>
      <c r="H354" s="1017">
        <v>0</v>
      </c>
      <c r="I354" s="1017">
        <v>0</v>
      </c>
      <c r="J354" s="1017">
        <v>0</v>
      </c>
      <c r="K354" s="1017">
        <v>0</v>
      </c>
      <c r="L354" s="1017">
        <v>0</v>
      </c>
      <c r="M354" s="1017">
        <v>0</v>
      </c>
      <c r="N354" s="1017">
        <v>0</v>
      </c>
      <c r="O354" s="1017">
        <v>0</v>
      </c>
      <c r="P354" s="1017">
        <v>0</v>
      </c>
      <c r="Q354" s="1017">
        <v>0</v>
      </c>
      <c r="R354" s="1017">
        <v>0</v>
      </c>
      <c r="S354" s="1017">
        <v>0</v>
      </c>
      <c r="T354" s="1017">
        <v>0</v>
      </c>
      <c r="U354" s="1017">
        <v>0</v>
      </c>
      <c r="V354" s="1017">
        <v>0</v>
      </c>
      <c r="W354" s="1017">
        <v>0</v>
      </c>
      <c r="X354" s="1017">
        <v>0</v>
      </c>
      <c r="Y354" s="1017">
        <v>0</v>
      </c>
      <c r="Z354" s="1017">
        <v>0</v>
      </c>
      <c r="AA354" s="1017">
        <v>0</v>
      </c>
      <c r="AB354" s="1017">
        <v>0</v>
      </c>
      <c r="AC354" s="1017">
        <v>0</v>
      </c>
      <c r="AD354" s="1017">
        <v>0</v>
      </c>
      <c r="AE354" s="1017">
        <v>0</v>
      </c>
      <c r="AF354" s="1017">
        <v>0</v>
      </c>
      <c r="AG354" s="1017">
        <v>0</v>
      </c>
      <c r="AH354" s="1017">
        <v>0</v>
      </c>
      <c r="AI354" s="1017">
        <v>0</v>
      </c>
      <c r="AJ354" s="1017">
        <v>0</v>
      </c>
      <c r="AK354" s="1017">
        <v>0</v>
      </c>
      <c r="AL354" s="1017">
        <v>0</v>
      </c>
      <c r="AM354" s="1020">
        <v>0</v>
      </c>
    </row>
    <row r="355" spans="2:39" s="633" customFormat="1" ht="12.75" customHeight="1">
      <c r="B355" s="989">
        <f t="shared" si="23"/>
        <v>179</v>
      </c>
      <c r="C355" s="602"/>
      <c r="D355" s="603"/>
      <c r="E355" s="1391" t="s">
        <v>132</v>
      </c>
      <c r="F355" s="1179">
        <f>Υπόδειγμα_1_2!H133</f>
        <v>0</v>
      </c>
      <c r="G355" s="1016">
        <v>0</v>
      </c>
      <c r="H355" s="1017">
        <v>0</v>
      </c>
      <c r="I355" s="1017">
        <v>0</v>
      </c>
      <c r="J355" s="1017">
        <v>0</v>
      </c>
      <c r="K355" s="1017">
        <v>0</v>
      </c>
      <c r="L355" s="1017">
        <v>0</v>
      </c>
      <c r="M355" s="1017">
        <v>0</v>
      </c>
      <c r="N355" s="1017">
        <v>0</v>
      </c>
      <c r="O355" s="1017">
        <v>0</v>
      </c>
      <c r="P355" s="1017">
        <v>0</v>
      </c>
      <c r="Q355" s="1017">
        <v>0</v>
      </c>
      <c r="R355" s="1017">
        <v>0</v>
      </c>
      <c r="S355" s="1017">
        <v>0</v>
      </c>
      <c r="T355" s="1017">
        <v>0</v>
      </c>
      <c r="U355" s="1017">
        <v>0</v>
      </c>
      <c r="V355" s="1017">
        <v>0</v>
      </c>
      <c r="W355" s="1017">
        <v>0</v>
      </c>
      <c r="X355" s="1017">
        <v>0</v>
      </c>
      <c r="Y355" s="1017">
        <v>0</v>
      </c>
      <c r="Z355" s="1017">
        <v>0</v>
      </c>
      <c r="AA355" s="1017">
        <v>0</v>
      </c>
      <c r="AB355" s="1017">
        <v>0</v>
      </c>
      <c r="AC355" s="1017">
        <v>0</v>
      </c>
      <c r="AD355" s="1017">
        <v>0</v>
      </c>
      <c r="AE355" s="1017">
        <v>0</v>
      </c>
      <c r="AF355" s="1017">
        <v>0</v>
      </c>
      <c r="AG355" s="1017">
        <v>0</v>
      </c>
      <c r="AH355" s="1017">
        <v>0</v>
      </c>
      <c r="AI355" s="1017">
        <v>0</v>
      </c>
      <c r="AJ355" s="1017">
        <v>0</v>
      </c>
      <c r="AK355" s="1017">
        <v>0</v>
      </c>
      <c r="AL355" s="1017">
        <v>0</v>
      </c>
      <c r="AM355" s="1020">
        <v>0</v>
      </c>
    </row>
    <row r="356" spans="2:39" s="633" customFormat="1" ht="12.75" customHeight="1">
      <c r="B356" s="989">
        <f t="shared" si="23"/>
        <v>180</v>
      </c>
      <c r="C356" s="602"/>
      <c r="D356" s="603"/>
      <c r="E356" s="1391" t="s">
        <v>78</v>
      </c>
      <c r="F356" s="1179">
        <f>Υπόδειγμα_1_2!I133</f>
        <v>0</v>
      </c>
      <c r="G356" s="1016">
        <v>0</v>
      </c>
      <c r="H356" s="1017">
        <v>0</v>
      </c>
      <c r="I356" s="1017">
        <v>0</v>
      </c>
      <c r="J356" s="1017">
        <v>0</v>
      </c>
      <c r="K356" s="1017">
        <v>0</v>
      </c>
      <c r="L356" s="1017">
        <v>0</v>
      </c>
      <c r="M356" s="1017">
        <v>0</v>
      </c>
      <c r="N356" s="1017">
        <v>0</v>
      </c>
      <c r="O356" s="1017">
        <v>0</v>
      </c>
      <c r="P356" s="1017">
        <v>0</v>
      </c>
      <c r="Q356" s="1017">
        <v>0</v>
      </c>
      <c r="R356" s="1017">
        <v>0</v>
      </c>
      <c r="S356" s="1017">
        <v>0</v>
      </c>
      <c r="T356" s="1017">
        <v>0</v>
      </c>
      <c r="U356" s="1017">
        <v>0</v>
      </c>
      <c r="V356" s="1017">
        <v>0</v>
      </c>
      <c r="W356" s="1017">
        <v>0</v>
      </c>
      <c r="X356" s="1017">
        <v>0</v>
      </c>
      <c r="Y356" s="1017">
        <v>0</v>
      </c>
      <c r="Z356" s="1017">
        <v>0</v>
      </c>
      <c r="AA356" s="1017">
        <v>0</v>
      </c>
      <c r="AB356" s="1017">
        <v>0</v>
      </c>
      <c r="AC356" s="1017">
        <v>0</v>
      </c>
      <c r="AD356" s="1017">
        <v>0</v>
      </c>
      <c r="AE356" s="1017">
        <v>0</v>
      </c>
      <c r="AF356" s="1017">
        <v>0</v>
      </c>
      <c r="AG356" s="1017">
        <v>0</v>
      </c>
      <c r="AH356" s="1017">
        <v>0</v>
      </c>
      <c r="AI356" s="1017">
        <v>0</v>
      </c>
      <c r="AJ356" s="1017">
        <v>0</v>
      </c>
      <c r="AK356" s="1017">
        <v>0</v>
      </c>
      <c r="AL356" s="1017">
        <v>0</v>
      </c>
      <c r="AM356" s="1020">
        <v>0</v>
      </c>
    </row>
    <row r="357" spans="2:39" s="633" customFormat="1" ht="12.75" customHeight="1">
      <c r="B357" s="989">
        <f t="shared" si="23"/>
        <v>181</v>
      </c>
      <c r="C357" s="602"/>
      <c r="D357" s="603" t="str">
        <f>Υπόδειγμα_1_2!E134</f>
        <v>Ανθρώπινοι Πόροι</v>
      </c>
      <c r="E357" s="1439"/>
      <c r="F357" s="1180"/>
      <c r="G357" s="1388"/>
      <c r="H357" s="1389"/>
      <c r="I357" s="1013"/>
      <c r="J357" s="1013"/>
      <c r="K357" s="1013"/>
      <c r="L357" s="1013"/>
      <c r="M357" s="1013"/>
      <c r="N357" s="1014"/>
      <c r="O357" s="996"/>
      <c r="P357" s="996"/>
      <c r="Q357" s="996"/>
      <c r="R357" s="996"/>
      <c r="S357" s="996"/>
      <c r="T357" s="996"/>
      <c r="U357" s="996"/>
      <c r="V357" s="996"/>
      <c r="W357" s="996"/>
      <c r="X357" s="996"/>
      <c r="Y357" s="996"/>
      <c r="Z357" s="996"/>
      <c r="AA357" s="996"/>
      <c r="AB357" s="996"/>
      <c r="AC357" s="996"/>
      <c r="AD357" s="996"/>
      <c r="AE357" s="996"/>
      <c r="AF357" s="996"/>
      <c r="AG357" s="996"/>
      <c r="AH357" s="996"/>
      <c r="AI357" s="996"/>
      <c r="AJ357" s="996"/>
      <c r="AK357" s="996"/>
      <c r="AL357" s="996"/>
      <c r="AM357" s="1015"/>
    </row>
    <row r="358" spans="2:39" s="633" customFormat="1" ht="12.75" customHeight="1">
      <c r="B358" s="989">
        <f t="shared" si="23"/>
        <v>182</v>
      </c>
      <c r="C358" s="602"/>
      <c r="D358" s="603"/>
      <c r="E358" s="1438" t="s">
        <v>222</v>
      </c>
      <c r="F358" s="1180">
        <f>Υπόδειγμα_1_2!F134</f>
        <v>0</v>
      </c>
      <c r="G358" s="1016">
        <v>0</v>
      </c>
      <c r="H358" s="1017">
        <v>0</v>
      </c>
      <c r="I358" s="1017">
        <v>0</v>
      </c>
      <c r="J358" s="1017">
        <v>0</v>
      </c>
      <c r="K358" s="1017">
        <v>0</v>
      </c>
      <c r="L358" s="1017">
        <v>0</v>
      </c>
      <c r="M358" s="1017">
        <v>0</v>
      </c>
      <c r="N358" s="1017">
        <v>0</v>
      </c>
      <c r="O358" s="1017">
        <v>0</v>
      </c>
      <c r="P358" s="1017">
        <v>0</v>
      </c>
      <c r="Q358" s="1017">
        <v>0</v>
      </c>
      <c r="R358" s="1017">
        <v>0</v>
      </c>
      <c r="S358" s="1017">
        <v>0</v>
      </c>
      <c r="T358" s="1017">
        <v>0</v>
      </c>
      <c r="U358" s="1017">
        <v>0</v>
      </c>
      <c r="V358" s="1017">
        <v>0</v>
      </c>
      <c r="W358" s="1017">
        <v>0</v>
      </c>
      <c r="X358" s="1017">
        <v>0</v>
      </c>
      <c r="Y358" s="1017">
        <v>0</v>
      </c>
      <c r="Z358" s="1017">
        <v>0</v>
      </c>
      <c r="AA358" s="1017">
        <v>0</v>
      </c>
      <c r="AB358" s="1017">
        <v>0</v>
      </c>
      <c r="AC358" s="1017">
        <v>0</v>
      </c>
      <c r="AD358" s="1017">
        <v>0</v>
      </c>
      <c r="AE358" s="1017">
        <v>0</v>
      </c>
      <c r="AF358" s="1017">
        <v>0</v>
      </c>
      <c r="AG358" s="1017">
        <v>0</v>
      </c>
      <c r="AH358" s="1017">
        <v>0</v>
      </c>
      <c r="AI358" s="1017">
        <v>0</v>
      </c>
      <c r="AJ358" s="1017">
        <v>0</v>
      </c>
      <c r="AK358" s="1017">
        <v>0</v>
      </c>
      <c r="AL358" s="1017">
        <v>0</v>
      </c>
      <c r="AM358" s="1020">
        <v>0</v>
      </c>
    </row>
    <row r="359" spans="2:39" s="633" customFormat="1" ht="12.75" customHeight="1">
      <c r="B359" s="989">
        <f t="shared" si="23"/>
        <v>183</v>
      </c>
      <c r="C359" s="602"/>
      <c r="D359" s="603"/>
      <c r="E359" s="1391" t="s">
        <v>100</v>
      </c>
      <c r="F359" s="1180">
        <f>Υπόδειγμα_1_2!G134</f>
        <v>0</v>
      </c>
      <c r="G359" s="1016">
        <v>0</v>
      </c>
      <c r="H359" s="1017">
        <v>0</v>
      </c>
      <c r="I359" s="1017">
        <v>0</v>
      </c>
      <c r="J359" s="1017">
        <v>0</v>
      </c>
      <c r="K359" s="1017">
        <v>0</v>
      </c>
      <c r="L359" s="1017">
        <v>0</v>
      </c>
      <c r="M359" s="1017">
        <v>0</v>
      </c>
      <c r="N359" s="1017">
        <v>0</v>
      </c>
      <c r="O359" s="1017">
        <v>0</v>
      </c>
      <c r="P359" s="1017">
        <v>0</v>
      </c>
      <c r="Q359" s="1017">
        <v>0</v>
      </c>
      <c r="R359" s="1017">
        <v>0</v>
      </c>
      <c r="S359" s="1017">
        <v>0</v>
      </c>
      <c r="T359" s="1017">
        <v>0</v>
      </c>
      <c r="U359" s="1017">
        <v>0</v>
      </c>
      <c r="V359" s="1017">
        <v>0</v>
      </c>
      <c r="W359" s="1017">
        <v>0</v>
      </c>
      <c r="X359" s="1017">
        <v>0</v>
      </c>
      <c r="Y359" s="1017">
        <v>0</v>
      </c>
      <c r="Z359" s="1017">
        <v>0</v>
      </c>
      <c r="AA359" s="1017">
        <v>0</v>
      </c>
      <c r="AB359" s="1017">
        <v>0</v>
      </c>
      <c r="AC359" s="1017">
        <v>0</v>
      </c>
      <c r="AD359" s="1017">
        <v>0</v>
      </c>
      <c r="AE359" s="1017">
        <v>0</v>
      </c>
      <c r="AF359" s="1017">
        <v>0</v>
      </c>
      <c r="AG359" s="1017">
        <v>0</v>
      </c>
      <c r="AH359" s="1017">
        <v>0</v>
      </c>
      <c r="AI359" s="1017">
        <v>0</v>
      </c>
      <c r="AJ359" s="1017">
        <v>0</v>
      </c>
      <c r="AK359" s="1017">
        <v>0</v>
      </c>
      <c r="AL359" s="1017">
        <v>0</v>
      </c>
      <c r="AM359" s="1020">
        <v>0</v>
      </c>
    </row>
    <row r="360" spans="2:39" s="633" customFormat="1" ht="12.75" customHeight="1">
      <c r="B360" s="989">
        <f t="shared" si="23"/>
        <v>184</v>
      </c>
      <c r="C360" s="602"/>
      <c r="D360" s="603"/>
      <c r="E360" s="1391" t="s">
        <v>132</v>
      </c>
      <c r="F360" s="1179">
        <f>Υπόδειγμα_1_2!H134</f>
        <v>0</v>
      </c>
      <c r="G360" s="1016">
        <v>0</v>
      </c>
      <c r="H360" s="1017">
        <v>0</v>
      </c>
      <c r="I360" s="1017">
        <v>0</v>
      </c>
      <c r="J360" s="1017">
        <v>0</v>
      </c>
      <c r="K360" s="1017">
        <v>0</v>
      </c>
      <c r="L360" s="1017">
        <v>0</v>
      </c>
      <c r="M360" s="1017">
        <v>0</v>
      </c>
      <c r="N360" s="1017">
        <v>0</v>
      </c>
      <c r="O360" s="1017">
        <v>0</v>
      </c>
      <c r="P360" s="1017">
        <v>0</v>
      </c>
      <c r="Q360" s="1017">
        <v>0</v>
      </c>
      <c r="R360" s="1017">
        <v>0</v>
      </c>
      <c r="S360" s="1017">
        <v>0</v>
      </c>
      <c r="T360" s="1017">
        <v>0</v>
      </c>
      <c r="U360" s="1017">
        <v>0</v>
      </c>
      <c r="V360" s="1017">
        <v>0</v>
      </c>
      <c r="W360" s="1017">
        <v>0</v>
      </c>
      <c r="X360" s="1017">
        <v>0</v>
      </c>
      <c r="Y360" s="1017">
        <v>0</v>
      </c>
      <c r="Z360" s="1017">
        <v>0</v>
      </c>
      <c r="AA360" s="1017">
        <v>0</v>
      </c>
      <c r="AB360" s="1017">
        <v>0</v>
      </c>
      <c r="AC360" s="1017">
        <v>0</v>
      </c>
      <c r="AD360" s="1017">
        <v>0</v>
      </c>
      <c r="AE360" s="1017">
        <v>0</v>
      </c>
      <c r="AF360" s="1017">
        <v>0</v>
      </c>
      <c r="AG360" s="1017">
        <v>0</v>
      </c>
      <c r="AH360" s="1017">
        <v>0</v>
      </c>
      <c r="AI360" s="1017">
        <v>0</v>
      </c>
      <c r="AJ360" s="1017">
        <v>0</v>
      </c>
      <c r="AK360" s="1017">
        <v>0</v>
      </c>
      <c r="AL360" s="1017">
        <v>0</v>
      </c>
      <c r="AM360" s="1020">
        <v>0</v>
      </c>
    </row>
    <row r="361" spans="2:39" s="633" customFormat="1" ht="12.75" customHeight="1">
      <c r="B361" s="989">
        <f t="shared" si="23"/>
        <v>185</v>
      </c>
      <c r="C361" s="602"/>
      <c r="D361" s="603"/>
      <c r="E361" s="1391" t="s">
        <v>78</v>
      </c>
      <c r="F361" s="1179">
        <f>Υπόδειγμα_1_2!I134</f>
        <v>0</v>
      </c>
      <c r="G361" s="1016">
        <v>0</v>
      </c>
      <c r="H361" s="1017">
        <v>0</v>
      </c>
      <c r="I361" s="1017">
        <v>0</v>
      </c>
      <c r="J361" s="1017">
        <v>0</v>
      </c>
      <c r="K361" s="1017">
        <v>0</v>
      </c>
      <c r="L361" s="1017">
        <v>0</v>
      </c>
      <c r="M361" s="1017">
        <v>0</v>
      </c>
      <c r="N361" s="1017">
        <v>0</v>
      </c>
      <c r="O361" s="1017">
        <v>0</v>
      </c>
      <c r="P361" s="1017">
        <v>0</v>
      </c>
      <c r="Q361" s="1017">
        <v>0</v>
      </c>
      <c r="R361" s="1017">
        <v>0</v>
      </c>
      <c r="S361" s="1017">
        <v>0</v>
      </c>
      <c r="T361" s="1017">
        <v>0</v>
      </c>
      <c r="U361" s="1017">
        <v>0</v>
      </c>
      <c r="V361" s="1017">
        <v>0</v>
      </c>
      <c r="W361" s="1017">
        <v>0</v>
      </c>
      <c r="X361" s="1017">
        <v>0</v>
      </c>
      <c r="Y361" s="1017">
        <v>0</v>
      </c>
      <c r="Z361" s="1017">
        <v>0</v>
      </c>
      <c r="AA361" s="1017">
        <v>0</v>
      </c>
      <c r="AB361" s="1017">
        <v>0</v>
      </c>
      <c r="AC361" s="1017">
        <v>0</v>
      </c>
      <c r="AD361" s="1017">
        <v>0</v>
      </c>
      <c r="AE361" s="1017">
        <v>0</v>
      </c>
      <c r="AF361" s="1017">
        <v>0</v>
      </c>
      <c r="AG361" s="1017">
        <v>0</v>
      </c>
      <c r="AH361" s="1017">
        <v>0</v>
      </c>
      <c r="AI361" s="1017">
        <v>0</v>
      </c>
      <c r="AJ361" s="1017">
        <v>0</v>
      </c>
      <c r="AK361" s="1017">
        <v>0</v>
      </c>
      <c r="AL361" s="1017">
        <v>0</v>
      </c>
      <c r="AM361" s="1020">
        <v>0</v>
      </c>
    </row>
    <row r="362" spans="2:39" s="633" customFormat="1" ht="12.75" customHeight="1">
      <c r="B362" s="989">
        <f t="shared" si="23"/>
        <v>186</v>
      </c>
      <c r="C362" s="602"/>
      <c r="D362" s="603" t="str">
        <f>Υπόδειγμα_1_2!E135</f>
        <v>Χρηματοοικονομική Λογιστική</v>
      </c>
      <c r="E362" s="1439"/>
      <c r="F362" s="1180"/>
      <c r="G362" s="1388"/>
      <c r="H362" s="1389"/>
      <c r="I362" s="1013"/>
      <c r="J362" s="1013"/>
      <c r="K362" s="1013"/>
      <c r="L362" s="1013"/>
      <c r="M362" s="1013"/>
      <c r="N362" s="1014"/>
      <c r="O362" s="996"/>
      <c r="P362" s="996"/>
      <c r="Q362" s="996"/>
      <c r="R362" s="996"/>
      <c r="S362" s="996"/>
      <c r="T362" s="996"/>
      <c r="U362" s="996"/>
      <c r="V362" s="996"/>
      <c r="W362" s="996"/>
      <c r="X362" s="996"/>
      <c r="Y362" s="996"/>
      <c r="Z362" s="996"/>
      <c r="AA362" s="996"/>
      <c r="AB362" s="996"/>
      <c r="AC362" s="996"/>
      <c r="AD362" s="996"/>
      <c r="AE362" s="996"/>
      <c r="AF362" s="996"/>
      <c r="AG362" s="996"/>
      <c r="AH362" s="996"/>
      <c r="AI362" s="996"/>
      <c r="AJ362" s="996"/>
      <c r="AK362" s="996"/>
      <c r="AL362" s="996"/>
      <c r="AM362" s="1015"/>
    </row>
    <row r="363" spans="2:39" s="633" customFormat="1" ht="12.75" customHeight="1">
      <c r="B363" s="989">
        <f t="shared" si="23"/>
        <v>187</v>
      </c>
      <c r="C363" s="602"/>
      <c r="D363" s="603"/>
      <c r="E363" s="1438" t="s">
        <v>222</v>
      </c>
      <c r="F363" s="1180">
        <f>Υπόδειγμα_1_2!F135</f>
        <v>0</v>
      </c>
      <c r="G363" s="1016">
        <v>0</v>
      </c>
      <c r="H363" s="1017">
        <v>0</v>
      </c>
      <c r="I363" s="1017">
        <v>0</v>
      </c>
      <c r="J363" s="1017">
        <v>0</v>
      </c>
      <c r="K363" s="1017">
        <v>0</v>
      </c>
      <c r="L363" s="1017">
        <v>0</v>
      </c>
      <c r="M363" s="1017">
        <v>0</v>
      </c>
      <c r="N363" s="1017">
        <v>0</v>
      </c>
      <c r="O363" s="1017">
        <v>0</v>
      </c>
      <c r="P363" s="1017">
        <v>0</v>
      </c>
      <c r="Q363" s="1017">
        <v>0</v>
      </c>
      <c r="R363" s="1017">
        <v>0</v>
      </c>
      <c r="S363" s="1017">
        <v>0</v>
      </c>
      <c r="T363" s="1017">
        <v>0</v>
      </c>
      <c r="U363" s="1017">
        <v>0</v>
      </c>
      <c r="V363" s="1017">
        <v>0</v>
      </c>
      <c r="W363" s="1017">
        <v>0</v>
      </c>
      <c r="X363" s="1017">
        <v>0</v>
      </c>
      <c r="Y363" s="1017">
        <v>0</v>
      </c>
      <c r="Z363" s="1017">
        <v>0</v>
      </c>
      <c r="AA363" s="1017">
        <v>0</v>
      </c>
      <c r="AB363" s="1017">
        <v>0</v>
      </c>
      <c r="AC363" s="1017">
        <v>0</v>
      </c>
      <c r="AD363" s="1017">
        <v>0</v>
      </c>
      <c r="AE363" s="1017">
        <v>0</v>
      </c>
      <c r="AF363" s="1017">
        <v>0</v>
      </c>
      <c r="AG363" s="1017">
        <v>0</v>
      </c>
      <c r="AH363" s="1017">
        <v>0</v>
      </c>
      <c r="AI363" s="1017">
        <v>0</v>
      </c>
      <c r="AJ363" s="1017">
        <v>0</v>
      </c>
      <c r="AK363" s="1017">
        <v>0</v>
      </c>
      <c r="AL363" s="1017">
        <v>0</v>
      </c>
      <c r="AM363" s="1020">
        <v>0</v>
      </c>
    </row>
    <row r="364" spans="2:39" s="633" customFormat="1" ht="12.75" customHeight="1">
      <c r="B364" s="989">
        <f t="shared" si="23"/>
        <v>188</v>
      </c>
      <c r="C364" s="602"/>
      <c r="D364" s="603"/>
      <c r="E364" s="1391" t="s">
        <v>100</v>
      </c>
      <c r="F364" s="1180">
        <f>Υπόδειγμα_1_2!G135</f>
        <v>0</v>
      </c>
      <c r="G364" s="1016">
        <v>0</v>
      </c>
      <c r="H364" s="1017">
        <v>0</v>
      </c>
      <c r="I364" s="1017">
        <v>0</v>
      </c>
      <c r="J364" s="1017">
        <v>0</v>
      </c>
      <c r="K364" s="1017">
        <v>0</v>
      </c>
      <c r="L364" s="1017">
        <v>0</v>
      </c>
      <c r="M364" s="1017">
        <v>0</v>
      </c>
      <c r="N364" s="1017">
        <v>0</v>
      </c>
      <c r="O364" s="1017">
        <v>0</v>
      </c>
      <c r="P364" s="1017">
        <v>0</v>
      </c>
      <c r="Q364" s="1017">
        <v>0</v>
      </c>
      <c r="R364" s="1017">
        <v>0</v>
      </c>
      <c r="S364" s="1017">
        <v>0</v>
      </c>
      <c r="T364" s="1017">
        <v>0</v>
      </c>
      <c r="U364" s="1017">
        <v>0</v>
      </c>
      <c r="V364" s="1017">
        <v>0</v>
      </c>
      <c r="W364" s="1017">
        <v>0</v>
      </c>
      <c r="X364" s="1017">
        <v>0</v>
      </c>
      <c r="Y364" s="1017">
        <v>0</v>
      </c>
      <c r="Z364" s="1017">
        <v>0</v>
      </c>
      <c r="AA364" s="1017">
        <v>0</v>
      </c>
      <c r="AB364" s="1017">
        <v>0</v>
      </c>
      <c r="AC364" s="1017">
        <v>0</v>
      </c>
      <c r="AD364" s="1017">
        <v>0</v>
      </c>
      <c r="AE364" s="1017">
        <v>0</v>
      </c>
      <c r="AF364" s="1017">
        <v>0</v>
      </c>
      <c r="AG364" s="1017">
        <v>0</v>
      </c>
      <c r="AH364" s="1017">
        <v>0</v>
      </c>
      <c r="AI364" s="1017">
        <v>0</v>
      </c>
      <c r="AJ364" s="1017">
        <v>0</v>
      </c>
      <c r="AK364" s="1017">
        <v>0</v>
      </c>
      <c r="AL364" s="1017">
        <v>0</v>
      </c>
      <c r="AM364" s="1020">
        <v>0</v>
      </c>
    </row>
    <row r="365" spans="2:39" s="633" customFormat="1" ht="12.75" customHeight="1">
      <c r="B365" s="989">
        <f t="shared" si="23"/>
        <v>189</v>
      </c>
      <c r="C365" s="602"/>
      <c r="D365" s="603"/>
      <c r="E365" s="1391" t="s">
        <v>132</v>
      </c>
      <c r="F365" s="1179">
        <f>Υπόδειγμα_1_2!H135</f>
        <v>0</v>
      </c>
      <c r="G365" s="1016">
        <v>0</v>
      </c>
      <c r="H365" s="1017">
        <v>0</v>
      </c>
      <c r="I365" s="1017">
        <v>0</v>
      </c>
      <c r="J365" s="1017">
        <v>0</v>
      </c>
      <c r="K365" s="1017">
        <v>0</v>
      </c>
      <c r="L365" s="1017">
        <v>0</v>
      </c>
      <c r="M365" s="1017">
        <v>0</v>
      </c>
      <c r="N365" s="1017">
        <v>0</v>
      </c>
      <c r="O365" s="1017">
        <v>0</v>
      </c>
      <c r="P365" s="1017">
        <v>0</v>
      </c>
      <c r="Q365" s="1017">
        <v>0</v>
      </c>
      <c r="R365" s="1017">
        <v>0</v>
      </c>
      <c r="S365" s="1017">
        <v>0</v>
      </c>
      <c r="T365" s="1017">
        <v>0</v>
      </c>
      <c r="U365" s="1017">
        <v>0</v>
      </c>
      <c r="V365" s="1017">
        <v>0</v>
      </c>
      <c r="W365" s="1017">
        <v>0</v>
      </c>
      <c r="X365" s="1017">
        <v>0</v>
      </c>
      <c r="Y365" s="1017">
        <v>0</v>
      </c>
      <c r="Z365" s="1017">
        <v>0</v>
      </c>
      <c r="AA365" s="1017">
        <v>0</v>
      </c>
      <c r="AB365" s="1017">
        <v>0</v>
      </c>
      <c r="AC365" s="1017">
        <v>0</v>
      </c>
      <c r="AD365" s="1017">
        <v>0</v>
      </c>
      <c r="AE365" s="1017">
        <v>0</v>
      </c>
      <c r="AF365" s="1017">
        <v>0</v>
      </c>
      <c r="AG365" s="1017">
        <v>0</v>
      </c>
      <c r="AH365" s="1017">
        <v>0</v>
      </c>
      <c r="AI365" s="1017">
        <v>0</v>
      </c>
      <c r="AJ365" s="1017">
        <v>0</v>
      </c>
      <c r="AK365" s="1017">
        <v>0</v>
      </c>
      <c r="AL365" s="1017">
        <v>0</v>
      </c>
      <c r="AM365" s="1020">
        <v>0</v>
      </c>
    </row>
    <row r="366" spans="2:39" s="633" customFormat="1" ht="12.75" customHeight="1">
      <c r="B366" s="989">
        <f t="shared" si="23"/>
        <v>190</v>
      </c>
      <c r="C366" s="602"/>
      <c r="D366" s="603"/>
      <c r="E366" s="1391" t="s">
        <v>78</v>
      </c>
      <c r="F366" s="1179">
        <f>Υπόδειγμα_1_2!I135</f>
        <v>0</v>
      </c>
      <c r="G366" s="1016">
        <v>0</v>
      </c>
      <c r="H366" s="1017">
        <v>0</v>
      </c>
      <c r="I366" s="1017">
        <v>0</v>
      </c>
      <c r="J366" s="1017">
        <v>0</v>
      </c>
      <c r="K366" s="1017">
        <v>0</v>
      </c>
      <c r="L366" s="1017">
        <v>0</v>
      </c>
      <c r="M366" s="1017">
        <v>0</v>
      </c>
      <c r="N366" s="1017">
        <v>0</v>
      </c>
      <c r="O366" s="1017">
        <v>0</v>
      </c>
      <c r="P366" s="1017">
        <v>0</v>
      </c>
      <c r="Q366" s="1017">
        <v>0</v>
      </c>
      <c r="R366" s="1017">
        <v>0</v>
      </c>
      <c r="S366" s="1017">
        <v>0</v>
      </c>
      <c r="T366" s="1017">
        <v>0</v>
      </c>
      <c r="U366" s="1017">
        <v>0</v>
      </c>
      <c r="V366" s="1017">
        <v>0</v>
      </c>
      <c r="W366" s="1017">
        <v>0</v>
      </c>
      <c r="X366" s="1017">
        <v>0</v>
      </c>
      <c r="Y366" s="1017">
        <v>0</v>
      </c>
      <c r="Z366" s="1017">
        <v>0</v>
      </c>
      <c r="AA366" s="1017">
        <v>0</v>
      </c>
      <c r="AB366" s="1017">
        <v>0</v>
      </c>
      <c r="AC366" s="1017">
        <v>0</v>
      </c>
      <c r="AD366" s="1017">
        <v>0</v>
      </c>
      <c r="AE366" s="1017">
        <v>0</v>
      </c>
      <c r="AF366" s="1017">
        <v>0</v>
      </c>
      <c r="AG366" s="1017">
        <v>0</v>
      </c>
      <c r="AH366" s="1017">
        <v>0</v>
      </c>
      <c r="AI366" s="1017">
        <v>0</v>
      </c>
      <c r="AJ366" s="1017">
        <v>0</v>
      </c>
      <c r="AK366" s="1017">
        <v>0</v>
      </c>
      <c r="AL366" s="1017">
        <v>0</v>
      </c>
      <c r="AM366" s="1020">
        <v>0</v>
      </c>
    </row>
    <row r="367" spans="2:39" s="633" customFormat="1" ht="12.75" customHeight="1">
      <c r="B367" s="989">
        <f t="shared" si="23"/>
        <v>191</v>
      </c>
      <c r="C367" s="602"/>
      <c r="D367" s="603" t="str">
        <f>Υπόδειγμα_1_2!E136</f>
        <v>Οχήματα Μεταφορών</v>
      </c>
      <c r="E367" s="1439"/>
      <c r="F367" s="1180"/>
      <c r="G367" s="1388"/>
      <c r="H367" s="1389"/>
      <c r="I367" s="1013"/>
      <c r="J367" s="1013"/>
      <c r="K367" s="1013"/>
      <c r="L367" s="1013"/>
      <c r="M367" s="1013"/>
      <c r="N367" s="1014"/>
      <c r="O367" s="996"/>
      <c r="P367" s="996"/>
      <c r="Q367" s="996"/>
      <c r="R367" s="996"/>
      <c r="S367" s="996"/>
      <c r="T367" s="996"/>
      <c r="U367" s="996"/>
      <c r="V367" s="996"/>
      <c r="W367" s="996"/>
      <c r="X367" s="996"/>
      <c r="Y367" s="996"/>
      <c r="Z367" s="996"/>
      <c r="AA367" s="996"/>
      <c r="AB367" s="996"/>
      <c r="AC367" s="996"/>
      <c r="AD367" s="996"/>
      <c r="AE367" s="996"/>
      <c r="AF367" s="996"/>
      <c r="AG367" s="996"/>
      <c r="AH367" s="996"/>
      <c r="AI367" s="996"/>
      <c r="AJ367" s="996"/>
      <c r="AK367" s="996"/>
      <c r="AL367" s="996"/>
      <c r="AM367" s="1015"/>
    </row>
    <row r="368" spans="2:39" s="633" customFormat="1" ht="12.75" customHeight="1">
      <c r="B368" s="989">
        <f t="shared" si="23"/>
        <v>192</v>
      </c>
      <c r="C368" s="602"/>
      <c r="D368" s="603"/>
      <c r="E368" s="1438" t="s">
        <v>222</v>
      </c>
      <c r="F368" s="1180">
        <f>Υπόδειγμα_1_2!F136</f>
        <v>0</v>
      </c>
      <c r="G368" s="1016">
        <v>0</v>
      </c>
      <c r="H368" s="1017">
        <v>0</v>
      </c>
      <c r="I368" s="1017">
        <v>0</v>
      </c>
      <c r="J368" s="1017">
        <v>0</v>
      </c>
      <c r="K368" s="1017">
        <v>0</v>
      </c>
      <c r="L368" s="1017">
        <v>0</v>
      </c>
      <c r="M368" s="1017">
        <v>0</v>
      </c>
      <c r="N368" s="1017">
        <v>0</v>
      </c>
      <c r="O368" s="1017">
        <v>0</v>
      </c>
      <c r="P368" s="1017">
        <v>0</v>
      </c>
      <c r="Q368" s="1017">
        <v>0</v>
      </c>
      <c r="R368" s="1017">
        <v>0</v>
      </c>
      <c r="S368" s="1017">
        <v>0</v>
      </c>
      <c r="T368" s="1017">
        <v>0</v>
      </c>
      <c r="U368" s="1017">
        <v>0</v>
      </c>
      <c r="V368" s="1017">
        <v>0</v>
      </c>
      <c r="W368" s="1017">
        <v>0</v>
      </c>
      <c r="X368" s="1017">
        <v>0</v>
      </c>
      <c r="Y368" s="1017">
        <v>0</v>
      </c>
      <c r="Z368" s="1017">
        <v>0</v>
      </c>
      <c r="AA368" s="1017">
        <v>0</v>
      </c>
      <c r="AB368" s="1017">
        <v>0</v>
      </c>
      <c r="AC368" s="1017">
        <v>0</v>
      </c>
      <c r="AD368" s="1017">
        <v>0</v>
      </c>
      <c r="AE368" s="1017">
        <v>0</v>
      </c>
      <c r="AF368" s="1017">
        <v>0</v>
      </c>
      <c r="AG368" s="1017">
        <v>0</v>
      </c>
      <c r="AH368" s="1017">
        <v>0</v>
      </c>
      <c r="AI368" s="1017">
        <v>0</v>
      </c>
      <c r="AJ368" s="1017">
        <v>0</v>
      </c>
      <c r="AK368" s="1017">
        <v>0</v>
      </c>
      <c r="AL368" s="1017">
        <v>0</v>
      </c>
      <c r="AM368" s="1020">
        <v>0</v>
      </c>
    </row>
    <row r="369" spans="2:39" s="633" customFormat="1" ht="12.75" customHeight="1">
      <c r="B369" s="989">
        <f t="shared" si="23"/>
        <v>193</v>
      </c>
      <c r="C369" s="602"/>
      <c r="D369" s="603"/>
      <c r="E369" s="1391" t="s">
        <v>100</v>
      </c>
      <c r="F369" s="1180">
        <f>Υπόδειγμα_1_2!G136</f>
        <v>0</v>
      </c>
      <c r="G369" s="1016">
        <v>0</v>
      </c>
      <c r="H369" s="1017">
        <v>0</v>
      </c>
      <c r="I369" s="1017">
        <v>0</v>
      </c>
      <c r="J369" s="1017">
        <v>0</v>
      </c>
      <c r="K369" s="1017">
        <v>0</v>
      </c>
      <c r="L369" s="1017">
        <v>0</v>
      </c>
      <c r="M369" s="1017">
        <v>0</v>
      </c>
      <c r="N369" s="1017">
        <v>0</v>
      </c>
      <c r="O369" s="1017">
        <v>0</v>
      </c>
      <c r="P369" s="1017">
        <v>0</v>
      </c>
      <c r="Q369" s="1017">
        <v>0</v>
      </c>
      <c r="R369" s="1017">
        <v>0</v>
      </c>
      <c r="S369" s="1017">
        <v>0</v>
      </c>
      <c r="T369" s="1017">
        <v>0</v>
      </c>
      <c r="U369" s="1017">
        <v>0</v>
      </c>
      <c r="V369" s="1017">
        <v>0</v>
      </c>
      <c r="W369" s="1017">
        <v>0</v>
      </c>
      <c r="X369" s="1017">
        <v>0</v>
      </c>
      <c r="Y369" s="1017">
        <v>0</v>
      </c>
      <c r="Z369" s="1017">
        <v>0</v>
      </c>
      <c r="AA369" s="1017">
        <v>0</v>
      </c>
      <c r="AB369" s="1017">
        <v>0</v>
      </c>
      <c r="AC369" s="1017">
        <v>0</v>
      </c>
      <c r="AD369" s="1017">
        <v>0</v>
      </c>
      <c r="AE369" s="1017">
        <v>0</v>
      </c>
      <c r="AF369" s="1017">
        <v>0</v>
      </c>
      <c r="AG369" s="1017">
        <v>0</v>
      </c>
      <c r="AH369" s="1017">
        <v>0</v>
      </c>
      <c r="AI369" s="1017">
        <v>0</v>
      </c>
      <c r="AJ369" s="1017">
        <v>0</v>
      </c>
      <c r="AK369" s="1017">
        <v>0</v>
      </c>
      <c r="AL369" s="1017">
        <v>0</v>
      </c>
      <c r="AM369" s="1020">
        <v>0</v>
      </c>
    </row>
    <row r="370" spans="2:39" s="633" customFormat="1" ht="12.75" customHeight="1">
      <c r="B370" s="989">
        <f t="shared" si="23"/>
        <v>194</v>
      </c>
      <c r="C370" s="602"/>
      <c r="D370" s="603"/>
      <c r="E370" s="1391" t="s">
        <v>132</v>
      </c>
      <c r="F370" s="1179">
        <f>Υπόδειγμα_1_2!H136</f>
        <v>0</v>
      </c>
      <c r="G370" s="1016">
        <v>0</v>
      </c>
      <c r="H370" s="1017">
        <v>0</v>
      </c>
      <c r="I370" s="1017">
        <v>0</v>
      </c>
      <c r="J370" s="1017">
        <v>0</v>
      </c>
      <c r="K370" s="1017">
        <v>0</v>
      </c>
      <c r="L370" s="1017">
        <v>0</v>
      </c>
      <c r="M370" s="1017">
        <v>0</v>
      </c>
      <c r="N370" s="1017">
        <v>0</v>
      </c>
      <c r="O370" s="1017">
        <v>0</v>
      </c>
      <c r="P370" s="1017">
        <v>0</v>
      </c>
      <c r="Q370" s="1017">
        <v>0</v>
      </c>
      <c r="R370" s="1017">
        <v>0</v>
      </c>
      <c r="S370" s="1017">
        <v>0</v>
      </c>
      <c r="T370" s="1017">
        <v>0</v>
      </c>
      <c r="U370" s="1017">
        <v>0</v>
      </c>
      <c r="V370" s="1017">
        <v>0</v>
      </c>
      <c r="W370" s="1017">
        <v>0</v>
      </c>
      <c r="X370" s="1017">
        <v>0</v>
      </c>
      <c r="Y370" s="1017">
        <v>0</v>
      </c>
      <c r="Z370" s="1017">
        <v>0</v>
      </c>
      <c r="AA370" s="1017">
        <v>0</v>
      </c>
      <c r="AB370" s="1017">
        <v>0</v>
      </c>
      <c r="AC370" s="1017">
        <v>0</v>
      </c>
      <c r="AD370" s="1017">
        <v>0</v>
      </c>
      <c r="AE370" s="1017">
        <v>0</v>
      </c>
      <c r="AF370" s="1017">
        <v>0</v>
      </c>
      <c r="AG370" s="1017">
        <v>0</v>
      </c>
      <c r="AH370" s="1017">
        <v>0</v>
      </c>
      <c r="AI370" s="1017">
        <v>0</v>
      </c>
      <c r="AJ370" s="1017">
        <v>0</v>
      </c>
      <c r="AK370" s="1017">
        <v>0</v>
      </c>
      <c r="AL370" s="1017">
        <v>0</v>
      </c>
      <c r="AM370" s="1020">
        <v>0</v>
      </c>
    </row>
    <row r="371" spans="2:39" s="633" customFormat="1" ht="12.75" customHeight="1">
      <c r="B371" s="989">
        <f t="shared" si="23"/>
        <v>195</v>
      </c>
      <c r="C371" s="602"/>
      <c r="D371" s="603"/>
      <c r="E371" s="1391" t="s">
        <v>78</v>
      </c>
      <c r="F371" s="1179">
        <f>Υπόδειγμα_1_2!I136</f>
        <v>0</v>
      </c>
      <c r="G371" s="1016">
        <v>0</v>
      </c>
      <c r="H371" s="1017">
        <v>0</v>
      </c>
      <c r="I371" s="1017">
        <v>0</v>
      </c>
      <c r="J371" s="1017">
        <v>0</v>
      </c>
      <c r="K371" s="1017">
        <v>0</v>
      </c>
      <c r="L371" s="1017">
        <v>0</v>
      </c>
      <c r="M371" s="1017">
        <v>0</v>
      </c>
      <c r="N371" s="1017">
        <v>0</v>
      </c>
      <c r="O371" s="1017">
        <v>0</v>
      </c>
      <c r="P371" s="1017">
        <v>0</v>
      </c>
      <c r="Q371" s="1017">
        <v>0</v>
      </c>
      <c r="R371" s="1017">
        <v>0</v>
      </c>
      <c r="S371" s="1017">
        <v>0</v>
      </c>
      <c r="T371" s="1017">
        <v>0</v>
      </c>
      <c r="U371" s="1017">
        <v>0</v>
      </c>
      <c r="V371" s="1017">
        <v>0</v>
      </c>
      <c r="W371" s="1017">
        <v>0</v>
      </c>
      <c r="X371" s="1017">
        <v>0</v>
      </c>
      <c r="Y371" s="1017">
        <v>0</v>
      </c>
      <c r="Z371" s="1017">
        <v>0</v>
      </c>
      <c r="AA371" s="1017">
        <v>0</v>
      </c>
      <c r="AB371" s="1017">
        <v>0</v>
      </c>
      <c r="AC371" s="1017">
        <v>0</v>
      </c>
      <c r="AD371" s="1017">
        <v>0</v>
      </c>
      <c r="AE371" s="1017">
        <v>0</v>
      </c>
      <c r="AF371" s="1017">
        <v>0</v>
      </c>
      <c r="AG371" s="1017">
        <v>0</v>
      </c>
      <c r="AH371" s="1017">
        <v>0</v>
      </c>
      <c r="AI371" s="1017">
        <v>0</v>
      </c>
      <c r="AJ371" s="1017">
        <v>0</v>
      </c>
      <c r="AK371" s="1017">
        <v>0</v>
      </c>
      <c r="AL371" s="1017">
        <v>0</v>
      </c>
      <c r="AM371" s="1020">
        <v>0</v>
      </c>
    </row>
    <row r="372" spans="2:39" s="633" customFormat="1" ht="12.75" customHeight="1">
      <c r="B372" s="989">
        <f t="shared" si="23"/>
        <v>196</v>
      </c>
      <c r="C372" s="602"/>
      <c r="D372" s="603" t="str">
        <f>Υπόδειγμα_1_2!E137</f>
        <v>Λοιπές εταιρικές γενικές λειτουργικές δαπάνες</v>
      </c>
      <c r="E372" s="1439"/>
      <c r="F372" s="1180"/>
      <c r="G372" s="1388"/>
      <c r="H372" s="1389"/>
      <c r="I372" s="1013"/>
      <c r="J372" s="1013"/>
      <c r="K372" s="1013"/>
      <c r="L372" s="1013"/>
      <c r="M372" s="1013"/>
      <c r="N372" s="1014"/>
      <c r="O372" s="996"/>
      <c r="P372" s="996"/>
      <c r="Q372" s="996"/>
      <c r="R372" s="996"/>
      <c r="S372" s="996"/>
      <c r="T372" s="996"/>
      <c r="U372" s="996"/>
      <c r="V372" s="996"/>
      <c r="W372" s="996"/>
      <c r="X372" s="996"/>
      <c r="Y372" s="996"/>
      <c r="Z372" s="996"/>
      <c r="AA372" s="996"/>
      <c r="AB372" s="996"/>
      <c r="AC372" s="996"/>
      <c r="AD372" s="996"/>
      <c r="AE372" s="996"/>
      <c r="AF372" s="996"/>
      <c r="AG372" s="996"/>
      <c r="AH372" s="996"/>
      <c r="AI372" s="996"/>
      <c r="AJ372" s="996"/>
      <c r="AK372" s="996"/>
      <c r="AL372" s="996"/>
      <c r="AM372" s="1015"/>
    </row>
    <row r="373" spans="2:39" s="633" customFormat="1" ht="12.75" customHeight="1">
      <c r="B373" s="989">
        <f t="shared" si="23"/>
        <v>197</v>
      </c>
      <c r="C373" s="602"/>
      <c r="D373" s="1425"/>
      <c r="E373" s="1438" t="s">
        <v>222</v>
      </c>
      <c r="F373" s="1180">
        <f>Υπόδειγμα_1_2!F137</f>
        <v>0</v>
      </c>
      <c r="G373" s="1016">
        <v>0</v>
      </c>
      <c r="H373" s="1017">
        <v>0</v>
      </c>
      <c r="I373" s="1017">
        <v>0</v>
      </c>
      <c r="J373" s="1017">
        <v>0</v>
      </c>
      <c r="K373" s="1017">
        <v>0</v>
      </c>
      <c r="L373" s="1017">
        <v>0</v>
      </c>
      <c r="M373" s="1017">
        <v>0</v>
      </c>
      <c r="N373" s="1017">
        <v>0</v>
      </c>
      <c r="O373" s="1017">
        <v>0</v>
      </c>
      <c r="P373" s="1017">
        <v>0</v>
      </c>
      <c r="Q373" s="1017">
        <v>0</v>
      </c>
      <c r="R373" s="1017">
        <v>0</v>
      </c>
      <c r="S373" s="1017">
        <v>0</v>
      </c>
      <c r="T373" s="1017">
        <v>0</v>
      </c>
      <c r="U373" s="1017">
        <v>0</v>
      </c>
      <c r="V373" s="1017">
        <v>0</v>
      </c>
      <c r="W373" s="1017">
        <v>0</v>
      </c>
      <c r="X373" s="1017">
        <v>0</v>
      </c>
      <c r="Y373" s="1017">
        <v>0</v>
      </c>
      <c r="Z373" s="1017">
        <v>0</v>
      </c>
      <c r="AA373" s="1017">
        <v>0</v>
      </c>
      <c r="AB373" s="1017">
        <v>0</v>
      </c>
      <c r="AC373" s="1017">
        <v>0</v>
      </c>
      <c r="AD373" s="1017">
        <v>0</v>
      </c>
      <c r="AE373" s="1017">
        <v>0</v>
      </c>
      <c r="AF373" s="1017">
        <v>0</v>
      </c>
      <c r="AG373" s="1017">
        <v>0</v>
      </c>
      <c r="AH373" s="1017">
        <v>0</v>
      </c>
      <c r="AI373" s="1017">
        <v>0</v>
      </c>
      <c r="AJ373" s="1017">
        <v>0</v>
      </c>
      <c r="AK373" s="1017">
        <v>0</v>
      </c>
      <c r="AL373" s="1017">
        <v>0</v>
      </c>
      <c r="AM373" s="1020">
        <v>0</v>
      </c>
    </row>
    <row r="374" spans="2:39" s="633" customFormat="1" ht="12.75" customHeight="1">
      <c r="B374" s="989">
        <f t="shared" si="23"/>
        <v>198</v>
      </c>
      <c r="C374" s="602"/>
      <c r="D374" s="1425"/>
      <c r="E374" s="1391" t="s">
        <v>100</v>
      </c>
      <c r="F374" s="1180">
        <f>Υπόδειγμα_1_2!G137</f>
        <v>0</v>
      </c>
      <c r="G374" s="1016">
        <v>0</v>
      </c>
      <c r="H374" s="1017">
        <v>0</v>
      </c>
      <c r="I374" s="1017">
        <v>0</v>
      </c>
      <c r="J374" s="1017">
        <v>0</v>
      </c>
      <c r="K374" s="1017">
        <v>0</v>
      </c>
      <c r="L374" s="1017">
        <v>0</v>
      </c>
      <c r="M374" s="1017">
        <v>0</v>
      </c>
      <c r="N374" s="1017">
        <v>0</v>
      </c>
      <c r="O374" s="1017">
        <v>0</v>
      </c>
      <c r="P374" s="1017">
        <v>0</v>
      </c>
      <c r="Q374" s="1017">
        <v>0</v>
      </c>
      <c r="R374" s="1017">
        <v>0</v>
      </c>
      <c r="S374" s="1017">
        <v>0</v>
      </c>
      <c r="T374" s="1017">
        <v>0</v>
      </c>
      <c r="U374" s="1017">
        <v>0</v>
      </c>
      <c r="V374" s="1017">
        <v>0</v>
      </c>
      <c r="W374" s="1017">
        <v>0</v>
      </c>
      <c r="X374" s="1017">
        <v>0</v>
      </c>
      <c r="Y374" s="1017">
        <v>0</v>
      </c>
      <c r="Z374" s="1017">
        <v>0</v>
      </c>
      <c r="AA374" s="1017">
        <v>0</v>
      </c>
      <c r="AB374" s="1017">
        <v>0</v>
      </c>
      <c r="AC374" s="1017">
        <v>0</v>
      </c>
      <c r="AD374" s="1017">
        <v>0</v>
      </c>
      <c r="AE374" s="1017">
        <v>0</v>
      </c>
      <c r="AF374" s="1017">
        <v>0</v>
      </c>
      <c r="AG374" s="1017">
        <v>0</v>
      </c>
      <c r="AH374" s="1017">
        <v>0</v>
      </c>
      <c r="AI374" s="1017">
        <v>0</v>
      </c>
      <c r="AJ374" s="1017">
        <v>0</v>
      </c>
      <c r="AK374" s="1017">
        <v>0</v>
      </c>
      <c r="AL374" s="1017">
        <v>0</v>
      </c>
      <c r="AM374" s="1020">
        <v>0</v>
      </c>
    </row>
    <row r="375" spans="2:39" s="633" customFormat="1" ht="12.75" customHeight="1">
      <c r="B375" s="989">
        <f t="shared" si="23"/>
        <v>199</v>
      </c>
      <c r="C375" s="602"/>
      <c r="D375" s="1425"/>
      <c r="E375" s="1391" t="s">
        <v>132</v>
      </c>
      <c r="F375" s="1179">
        <f>Υπόδειγμα_1_2!H137</f>
        <v>0</v>
      </c>
      <c r="G375" s="1016">
        <v>0</v>
      </c>
      <c r="H375" s="1017">
        <v>0</v>
      </c>
      <c r="I375" s="1017">
        <v>0</v>
      </c>
      <c r="J375" s="1017">
        <v>0</v>
      </c>
      <c r="K375" s="1017">
        <v>0</v>
      </c>
      <c r="L375" s="1017">
        <v>0</v>
      </c>
      <c r="M375" s="1017">
        <v>0</v>
      </c>
      <c r="N375" s="1017">
        <v>0</v>
      </c>
      <c r="O375" s="1017">
        <v>0</v>
      </c>
      <c r="P375" s="1017">
        <v>0</v>
      </c>
      <c r="Q375" s="1017">
        <v>0</v>
      </c>
      <c r="R375" s="1017">
        <v>0</v>
      </c>
      <c r="S375" s="1017">
        <v>0</v>
      </c>
      <c r="T375" s="1017">
        <v>0</v>
      </c>
      <c r="U375" s="1017">
        <v>0</v>
      </c>
      <c r="V375" s="1017">
        <v>0</v>
      </c>
      <c r="W375" s="1017">
        <v>0</v>
      </c>
      <c r="X375" s="1017">
        <v>0</v>
      </c>
      <c r="Y375" s="1017">
        <v>0</v>
      </c>
      <c r="Z375" s="1017">
        <v>0</v>
      </c>
      <c r="AA375" s="1017">
        <v>0</v>
      </c>
      <c r="AB375" s="1017">
        <v>0</v>
      </c>
      <c r="AC375" s="1017">
        <v>0</v>
      </c>
      <c r="AD375" s="1017">
        <v>0</v>
      </c>
      <c r="AE375" s="1017">
        <v>0</v>
      </c>
      <c r="AF375" s="1017">
        <v>0</v>
      </c>
      <c r="AG375" s="1017">
        <v>0</v>
      </c>
      <c r="AH375" s="1017">
        <v>0</v>
      </c>
      <c r="AI375" s="1017">
        <v>0</v>
      </c>
      <c r="AJ375" s="1017">
        <v>0</v>
      </c>
      <c r="AK375" s="1017">
        <v>0</v>
      </c>
      <c r="AL375" s="1017">
        <v>0</v>
      </c>
      <c r="AM375" s="1020">
        <v>0</v>
      </c>
    </row>
    <row r="376" spans="2:39" s="633" customFormat="1" ht="12.75" customHeight="1">
      <c r="B376" s="989">
        <f t="shared" si="23"/>
        <v>200</v>
      </c>
      <c r="C376" s="602"/>
      <c r="D376" s="1425"/>
      <c r="E376" s="1391" t="s">
        <v>78</v>
      </c>
      <c r="F376" s="1179">
        <f>Υπόδειγμα_1_2!I137</f>
        <v>0</v>
      </c>
      <c r="G376" s="1016">
        <v>0</v>
      </c>
      <c r="H376" s="1017">
        <v>0</v>
      </c>
      <c r="I376" s="1017">
        <v>0</v>
      </c>
      <c r="J376" s="1017">
        <v>0</v>
      </c>
      <c r="K376" s="1017">
        <v>0</v>
      </c>
      <c r="L376" s="1017">
        <v>0</v>
      </c>
      <c r="M376" s="1017">
        <v>0</v>
      </c>
      <c r="N376" s="1017">
        <v>0</v>
      </c>
      <c r="O376" s="1017">
        <v>0</v>
      </c>
      <c r="P376" s="1017">
        <v>0</v>
      </c>
      <c r="Q376" s="1017">
        <v>0</v>
      </c>
      <c r="R376" s="1017">
        <v>0</v>
      </c>
      <c r="S376" s="1017">
        <v>0</v>
      </c>
      <c r="T376" s="1017">
        <v>0</v>
      </c>
      <c r="U376" s="1017">
        <v>0</v>
      </c>
      <c r="V376" s="1017">
        <v>0</v>
      </c>
      <c r="W376" s="1017">
        <v>0</v>
      </c>
      <c r="X376" s="1017">
        <v>0</v>
      </c>
      <c r="Y376" s="1017">
        <v>0</v>
      </c>
      <c r="Z376" s="1017">
        <v>0</v>
      </c>
      <c r="AA376" s="1017">
        <v>0</v>
      </c>
      <c r="AB376" s="1017">
        <v>0</v>
      </c>
      <c r="AC376" s="1017">
        <v>0</v>
      </c>
      <c r="AD376" s="1017">
        <v>0</v>
      </c>
      <c r="AE376" s="1017">
        <v>0</v>
      </c>
      <c r="AF376" s="1017">
        <v>0</v>
      </c>
      <c r="AG376" s="1017">
        <v>0</v>
      </c>
      <c r="AH376" s="1017">
        <v>0</v>
      </c>
      <c r="AI376" s="1017">
        <v>0</v>
      </c>
      <c r="AJ376" s="1017">
        <v>0</v>
      </c>
      <c r="AK376" s="1017">
        <v>0</v>
      </c>
      <c r="AL376" s="1017">
        <v>0</v>
      </c>
      <c r="AM376" s="1020">
        <v>0</v>
      </c>
    </row>
    <row r="377" spans="2:39" s="633" customFormat="1" ht="12.75">
      <c r="B377" s="989">
        <f t="shared" si="23"/>
        <v>201</v>
      </c>
      <c r="C377" s="602"/>
      <c r="D377" s="1376" t="s">
        <v>259</v>
      </c>
      <c r="E377" s="1440"/>
      <c r="F377" s="1437"/>
      <c r="G377" s="1229"/>
      <c r="H377" s="1214"/>
      <c r="I377" s="1214"/>
      <c r="J377" s="1214"/>
      <c r="K377" s="1214"/>
      <c r="L377" s="1214"/>
      <c r="M377" s="1214"/>
      <c r="N377" s="1214"/>
      <c r="O377" s="1214"/>
      <c r="P377" s="1214"/>
      <c r="Q377" s="1214"/>
      <c r="R377" s="1214"/>
      <c r="S377" s="1214"/>
      <c r="T377" s="1214"/>
      <c r="U377" s="1214"/>
      <c r="V377" s="1214"/>
      <c r="W377" s="1214"/>
      <c r="X377" s="1214"/>
      <c r="Y377" s="1214"/>
      <c r="Z377" s="1214"/>
      <c r="AA377" s="1214"/>
      <c r="AB377" s="1214"/>
      <c r="AC377" s="1214"/>
      <c r="AD377" s="1214"/>
      <c r="AE377" s="1214"/>
      <c r="AF377" s="1214"/>
      <c r="AG377" s="1214"/>
      <c r="AH377" s="1214"/>
      <c r="AI377" s="1214"/>
      <c r="AJ377" s="1214"/>
      <c r="AK377" s="1214"/>
      <c r="AL377" s="1214"/>
      <c r="AM377" s="1230"/>
    </row>
    <row r="378" spans="2:39" s="633" customFormat="1" ht="25.5">
      <c r="B378" s="989">
        <f t="shared" si="23"/>
        <v>202</v>
      </c>
      <c r="C378" s="602"/>
      <c r="D378" s="603"/>
      <c r="E378" s="1438" t="s">
        <v>222</v>
      </c>
      <c r="F378" s="1180">
        <f>SUMIF($E309:$E376,"=Mean capital Employed",F309:F376)</f>
        <v>0</v>
      </c>
      <c r="G378" s="1231">
        <f aca="true" t="shared" si="24" ref="G378:AM378">SUMIF($E309:$E376,"=Mean capital Employed",G309:G376)</f>
        <v>0</v>
      </c>
      <c r="H378" s="1215">
        <f t="shared" si="24"/>
        <v>0</v>
      </c>
      <c r="I378" s="1215">
        <f t="shared" si="24"/>
        <v>0</v>
      </c>
      <c r="J378" s="1215">
        <f t="shared" si="24"/>
        <v>0</v>
      </c>
      <c r="K378" s="1215">
        <f t="shared" si="24"/>
        <v>0</v>
      </c>
      <c r="L378" s="1215">
        <f t="shared" si="24"/>
        <v>0</v>
      </c>
      <c r="M378" s="1215">
        <f t="shared" si="24"/>
        <v>0</v>
      </c>
      <c r="N378" s="1215">
        <f t="shared" si="24"/>
        <v>0</v>
      </c>
      <c r="O378" s="1215">
        <f t="shared" si="24"/>
        <v>0</v>
      </c>
      <c r="P378" s="1215">
        <f t="shared" si="24"/>
        <v>0</v>
      </c>
      <c r="Q378" s="1215">
        <f t="shared" si="24"/>
        <v>0</v>
      </c>
      <c r="R378" s="1215">
        <f t="shared" si="24"/>
        <v>0</v>
      </c>
      <c r="S378" s="1215">
        <f t="shared" si="24"/>
        <v>0</v>
      </c>
      <c r="T378" s="1215">
        <f t="shared" si="24"/>
        <v>0</v>
      </c>
      <c r="U378" s="1215">
        <f t="shared" si="24"/>
        <v>0</v>
      </c>
      <c r="V378" s="1215">
        <f t="shared" si="24"/>
        <v>0</v>
      </c>
      <c r="W378" s="1215">
        <f t="shared" si="24"/>
        <v>0</v>
      </c>
      <c r="X378" s="1215">
        <f t="shared" si="24"/>
        <v>0</v>
      </c>
      <c r="Y378" s="1215">
        <f t="shared" si="24"/>
        <v>0</v>
      </c>
      <c r="Z378" s="1215">
        <f t="shared" si="24"/>
        <v>0</v>
      </c>
      <c r="AA378" s="1215">
        <f t="shared" si="24"/>
        <v>0</v>
      </c>
      <c r="AB378" s="1215">
        <f t="shared" si="24"/>
        <v>0</v>
      </c>
      <c r="AC378" s="1215">
        <f t="shared" si="24"/>
        <v>0</v>
      </c>
      <c r="AD378" s="1215">
        <f t="shared" si="24"/>
        <v>0</v>
      </c>
      <c r="AE378" s="1215">
        <f t="shared" si="24"/>
        <v>0</v>
      </c>
      <c r="AF378" s="1215">
        <f t="shared" si="24"/>
        <v>0</v>
      </c>
      <c r="AG378" s="1215">
        <f t="shared" si="24"/>
        <v>0</v>
      </c>
      <c r="AH378" s="1215">
        <f t="shared" si="24"/>
        <v>0</v>
      </c>
      <c r="AI378" s="1215">
        <f t="shared" si="24"/>
        <v>0</v>
      </c>
      <c r="AJ378" s="1215">
        <f t="shared" si="24"/>
        <v>0</v>
      </c>
      <c r="AK378" s="1215">
        <f t="shared" si="24"/>
        <v>0</v>
      </c>
      <c r="AL378" s="1215">
        <f t="shared" si="24"/>
        <v>0</v>
      </c>
      <c r="AM378" s="1232">
        <f t="shared" si="24"/>
        <v>0</v>
      </c>
    </row>
    <row r="379" spans="2:39" s="633" customFormat="1" ht="12.75">
      <c r="B379" s="989">
        <f t="shared" si="23"/>
        <v>203</v>
      </c>
      <c r="C379" s="602"/>
      <c r="D379" s="603"/>
      <c r="E379" s="1391" t="s">
        <v>100</v>
      </c>
      <c r="F379" s="1180">
        <f>SUMIF($E310:$E377,"=Cost of capital",F310:F377)</f>
        <v>0</v>
      </c>
      <c r="G379" s="1231">
        <f aca="true" t="shared" si="25" ref="G379:AM379">SUMIF($E310:$E377,"=Cost of capital",G310:G377)</f>
        <v>0</v>
      </c>
      <c r="H379" s="1215">
        <f t="shared" si="25"/>
        <v>0</v>
      </c>
      <c r="I379" s="1215">
        <f t="shared" si="25"/>
        <v>0</v>
      </c>
      <c r="J379" s="1215">
        <f t="shared" si="25"/>
        <v>0</v>
      </c>
      <c r="K379" s="1215">
        <f t="shared" si="25"/>
        <v>0</v>
      </c>
      <c r="L379" s="1215">
        <f t="shared" si="25"/>
        <v>0</v>
      </c>
      <c r="M379" s="1215">
        <f t="shared" si="25"/>
        <v>0</v>
      </c>
      <c r="N379" s="1215">
        <f t="shared" si="25"/>
        <v>0</v>
      </c>
      <c r="O379" s="1215">
        <f t="shared" si="25"/>
        <v>0</v>
      </c>
      <c r="P379" s="1215">
        <f t="shared" si="25"/>
        <v>0</v>
      </c>
      <c r="Q379" s="1215">
        <f t="shared" si="25"/>
        <v>0</v>
      </c>
      <c r="R379" s="1215">
        <f t="shared" si="25"/>
        <v>0</v>
      </c>
      <c r="S379" s="1215">
        <f t="shared" si="25"/>
        <v>0</v>
      </c>
      <c r="T379" s="1215">
        <f t="shared" si="25"/>
        <v>0</v>
      </c>
      <c r="U379" s="1215">
        <f t="shared" si="25"/>
        <v>0</v>
      </c>
      <c r="V379" s="1215">
        <f t="shared" si="25"/>
        <v>0</v>
      </c>
      <c r="W379" s="1215">
        <f t="shared" si="25"/>
        <v>0</v>
      </c>
      <c r="X379" s="1215">
        <f t="shared" si="25"/>
        <v>0</v>
      </c>
      <c r="Y379" s="1215">
        <f t="shared" si="25"/>
        <v>0</v>
      </c>
      <c r="Z379" s="1215">
        <f t="shared" si="25"/>
        <v>0</v>
      </c>
      <c r="AA379" s="1215">
        <f t="shared" si="25"/>
        <v>0</v>
      </c>
      <c r="AB379" s="1215">
        <f t="shared" si="25"/>
        <v>0</v>
      </c>
      <c r="AC379" s="1215">
        <f t="shared" si="25"/>
        <v>0</v>
      </c>
      <c r="AD379" s="1215">
        <f t="shared" si="25"/>
        <v>0</v>
      </c>
      <c r="AE379" s="1215">
        <f t="shared" si="25"/>
        <v>0</v>
      </c>
      <c r="AF379" s="1215">
        <f t="shared" si="25"/>
        <v>0</v>
      </c>
      <c r="AG379" s="1215">
        <f t="shared" si="25"/>
        <v>0</v>
      </c>
      <c r="AH379" s="1215">
        <f t="shared" si="25"/>
        <v>0</v>
      </c>
      <c r="AI379" s="1215">
        <f t="shared" si="25"/>
        <v>0</v>
      </c>
      <c r="AJ379" s="1215">
        <f t="shared" si="25"/>
        <v>0</v>
      </c>
      <c r="AK379" s="1215">
        <f t="shared" si="25"/>
        <v>0</v>
      </c>
      <c r="AL379" s="1215">
        <f t="shared" si="25"/>
        <v>0</v>
      </c>
      <c r="AM379" s="1232">
        <f t="shared" si="25"/>
        <v>0</v>
      </c>
    </row>
    <row r="380" spans="2:39" s="633" customFormat="1" ht="12.75">
      <c r="B380" s="989">
        <f t="shared" si="23"/>
        <v>204</v>
      </c>
      <c r="C380" s="602"/>
      <c r="D380" s="603"/>
      <c r="E380" s="1391" t="s">
        <v>132</v>
      </c>
      <c r="F380" s="1180">
        <f>SUMIF($E309:$E376,"=Depreciation",F309:F376)</f>
        <v>0</v>
      </c>
      <c r="G380" s="1231">
        <f aca="true" t="shared" si="26" ref="G380:AM380">SUMIF($E309:$E376,"=Depreciation",G309:G376)</f>
        <v>0</v>
      </c>
      <c r="H380" s="1215">
        <f t="shared" si="26"/>
        <v>0</v>
      </c>
      <c r="I380" s="1215">
        <f t="shared" si="26"/>
        <v>0</v>
      </c>
      <c r="J380" s="1215">
        <f t="shared" si="26"/>
        <v>0</v>
      </c>
      <c r="K380" s="1215">
        <f t="shared" si="26"/>
        <v>0</v>
      </c>
      <c r="L380" s="1215">
        <f t="shared" si="26"/>
        <v>0</v>
      </c>
      <c r="M380" s="1215">
        <f t="shared" si="26"/>
        <v>0</v>
      </c>
      <c r="N380" s="1215">
        <f t="shared" si="26"/>
        <v>0</v>
      </c>
      <c r="O380" s="1215">
        <f t="shared" si="26"/>
        <v>0</v>
      </c>
      <c r="P380" s="1215">
        <f t="shared" si="26"/>
        <v>0</v>
      </c>
      <c r="Q380" s="1215">
        <f t="shared" si="26"/>
        <v>0</v>
      </c>
      <c r="R380" s="1215">
        <f t="shared" si="26"/>
        <v>0</v>
      </c>
      <c r="S380" s="1215">
        <f t="shared" si="26"/>
        <v>0</v>
      </c>
      <c r="T380" s="1215">
        <f t="shared" si="26"/>
        <v>0</v>
      </c>
      <c r="U380" s="1215">
        <f t="shared" si="26"/>
        <v>0</v>
      </c>
      <c r="V380" s="1215">
        <f t="shared" si="26"/>
        <v>0</v>
      </c>
      <c r="W380" s="1215">
        <f t="shared" si="26"/>
        <v>0</v>
      </c>
      <c r="X380" s="1215">
        <f t="shared" si="26"/>
        <v>0</v>
      </c>
      <c r="Y380" s="1215">
        <f t="shared" si="26"/>
        <v>0</v>
      </c>
      <c r="Z380" s="1215">
        <f t="shared" si="26"/>
        <v>0</v>
      </c>
      <c r="AA380" s="1215">
        <f t="shared" si="26"/>
        <v>0</v>
      </c>
      <c r="AB380" s="1215">
        <f t="shared" si="26"/>
        <v>0</v>
      </c>
      <c r="AC380" s="1215">
        <f t="shared" si="26"/>
        <v>0</v>
      </c>
      <c r="AD380" s="1215">
        <f t="shared" si="26"/>
        <v>0</v>
      </c>
      <c r="AE380" s="1215">
        <f t="shared" si="26"/>
        <v>0</v>
      </c>
      <c r="AF380" s="1215">
        <f t="shared" si="26"/>
        <v>0</v>
      </c>
      <c r="AG380" s="1215">
        <f t="shared" si="26"/>
        <v>0</v>
      </c>
      <c r="AH380" s="1215">
        <f t="shared" si="26"/>
        <v>0</v>
      </c>
      <c r="AI380" s="1215">
        <f t="shared" si="26"/>
        <v>0</v>
      </c>
      <c r="AJ380" s="1215">
        <f t="shared" si="26"/>
        <v>0</v>
      </c>
      <c r="AK380" s="1215">
        <f t="shared" si="26"/>
        <v>0</v>
      </c>
      <c r="AL380" s="1215">
        <f t="shared" si="26"/>
        <v>0</v>
      </c>
      <c r="AM380" s="1232">
        <f t="shared" si="26"/>
        <v>0</v>
      </c>
    </row>
    <row r="381" spans="2:39" s="633" customFormat="1" ht="12.75">
      <c r="B381" s="989">
        <f t="shared" si="23"/>
        <v>205</v>
      </c>
      <c r="C381" s="602"/>
      <c r="D381" s="603"/>
      <c r="E381" s="1391" t="s">
        <v>78</v>
      </c>
      <c r="F381" s="1180">
        <f>SUMIF($E309:$E376,"=OPEX",F309:F376)</f>
        <v>0</v>
      </c>
      <c r="G381" s="1231">
        <f aca="true" t="shared" si="27" ref="G381:AM381">SUMIF($E309:$E376,"=OPEX",G309:G376)</f>
        <v>0</v>
      </c>
      <c r="H381" s="1215">
        <f t="shared" si="27"/>
        <v>0</v>
      </c>
      <c r="I381" s="1215">
        <f t="shared" si="27"/>
        <v>0</v>
      </c>
      <c r="J381" s="1215">
        <f t="shared" si="27"/>
        <v>0</v>
      </c>
      <c r="K381" s="1215">
        <f t="shared" si="27"/>
        <v>0</v>
      </c>
      <c r="L381" s="1215">
        <f t="shared" si="27"/>
        <v>0</v>
      </c>
      <c r="M381" s="1215">
        <f t="shared" si="27"/>
        <v>0</v>
      </c>
      <c r="N381" s="1215">
        <f t="shared" si="27"/>
        <v>0</v>
      </c>
      <c r="O381" s="1215">
        <f t="shared" si="27"/>
        <v>0</v>
      </c>
      <c r="P381" s="1215">
        <f t="shared" si="27"/>
        <v>0</v>
      </c>
      <c r="Q381" s="1215">
        <f t="shared" si="27"/>
        <v>0</v>
      </c>
      <c r="R381" s="1215">
        <f t="shared" si="27"/>
        <v>0</v>
      </c>
      <c r="S381" s="1215">
        <f t="shared" si="27"/>
        <v>0</v>
      </c>
      <c r="T381" s="1215">
        <f t="shared" si="27"/>
        <v>0</v>
      </c>
      <c r="U381" s="1215">
        <f t="shared" si="27"/>
        <v>0</v>
      </c>
      <c r="V381" s="1215">
        <f t="shared" si="27"/>
        <v>0</v>
      </c>
      <c r="W381" s="1215">
        <f t="shared" si="27"/>
        <v>0</v>
      </c>
      <c r="X381" s="1215">
        <f t="shared" si="27"/>
        <v>0</v>
      </c>
      <c r="Y381" s="1215">
        <f t="shared" si="27"/>
        <v>0</v>
      </c>
      <c r="Z381" s="1215">
        <f t="shared" si="27"/>
        <v>0</v>
      </c>
      <c r="AA381" s="1215">
        <f t="shared" si="27"/>
        <v>0</v>
      </c>
      <c r="AB381" s="1215">
        <f t="shared" si="27"/>
        <v>0</v>
      </c>
      <c r="AC381" s="1215">
        <f t="shared" si="27"/>
        <v>0</v>
      </c>
      <c r="AD381" s="1215">
        <f t="shared" si="27"/>
        <v>0</v>
      </c>
      <c r="AE381" s="1215">
        <f t="shared" si="27"/>
        <v>0</v>
      </c>
      <c r="AF381" s="1215">
        <f t="shared" si="27"/>
        <v>0</v>
      </c>
      <c r="AG381" s="1215">
        <f t="shared" si="27"/>
        <v>0</v>
      </c>
      <c r="AH381" s="1215">
        <f t="shared" si="27"/>
        <v>0</v>
      </c>
      <c r="AI381" s="1215">
        <f t="shared" si="27"/>
        <v>0</v>
      </c>
      <c r="AJ381" s="1215">
        <f t="shared" si="27"/>
        <v>0</v>
      </c>
      <c r="AK381" s="1215">
        <f t="shared" si="27"/>
        <v>0</v>
      </c>
      <c r="AL381" s="1215">
        <f t="shared" si="27"/>
        <v>0</v>
      </c>
      <c r="AM381" s="1232">
        <f t="shared" si="27"/>
        <v>0</v>
      </c>
    </row>
    <row r="382" spans="2:39" s="633" customFormat="1" ht="13.5" thickBot="1">
      <c r="B382" s="1025">
        <f>B381+1</f>
        <v>206</v>
      </c>
      <c r="C382" s="919"/>
      <c r="D382" s="1441"/>
      <c r="E382" s="1442" t="s">
        <v>223</v>
      </c>
      <c r="F382" s="1443">
        <f>F379+F380+F381</f>
        <v>0</v>
      </c>
      <c r="G382" s="1233">
        <f aca="true" t="shared" si="28" ref="G382:AM382">G379+G380+G381</f>
        <v>0</v>
      </c>
      <c r="H382" s="1234">
        <f t="shared" si="28"/>
        <v>0</v>
      </c>
      <c r="I382" s="1234">
        <f t="shared" si="28"/>
        <v>0</v>
      </c>
      <c r="J382" s="1234">
        <f t="shared" si="28"/>
        <v>0</v>
      </c>
      <c r="K382" s="1234">
        <f t="shared" si="28"/>
        <v>0</v>
      </c>
      <c r="L382" s="1234">
        <f t="shared" si="28"/>
        <v>0</v>
      </c>
      <c r="M382" s="1234">
        <f t="shared" si="28"/>
        <v>0</v>
      </c>
      <c r="N382" s="1234">
        <f t="shared" si="28"/>
        <v>0</v>
      </c>
      <c r="O382" s="1234">
        <f t="shared" si="28"/>
        <v>0</v>
      </c>
      <c r="P382" s="1234">
        <f t="shared" si="28"/>
        <v>0</v>
      </c>
      <c r="Q382" s="1234">
        <f t="shared" si="28"/>
        <v>0</v>
      </c>
      <c r="R382" s="1234">
        <f t="shared" si="28"/>
        <v>0</v>
      </c>
      <c r="S382" s="1234">
        <f t="shared" si="28"/>
        <v>0</v>
      </c>
      <c r="T382" s="1234">
        <f t="shared" si="28"/>
        <v>0</v>
      </c>
      <c r="U382" s="1234">
        <f t="shared" si="28"/>
        <v>0</v>
      </c>
      <c r="V382" s="1234">
        <f t="shared" si="28"/>
        <v>0</v>
      </c>
      <c r="W382" s="1234">
        <f t="shared" si="28"/>
        <v>0</v>
      </c>
      <c r="X382" s="1234">
        <f t="shared" si="28"/>
        <v>0</v>
      </c>
      <c r="Y382" s="1234">
        <f t="shared" si="28"/>
        <v>0</v>
      </c>
      <c r="Z382" s="1234">
        <f t="shared" si="28"/>
        <v>0</v>
      </c>
      <c r="AA382" s="1234">
        <f t="shared" si="28"/>
        <v>0</v>
      </c>
      <c r="AB382" s="1234">
        <f t="shared" si="28"/>
        <v>0</v>
      </c>
      <c r="AC382" s="1234">
        <f t="shared" si="28"/>
        <v>0</v>
      </c>
      <c r="AD382" s="1234">
        <f t="shared" si="28"/>
        <v>0</v>
      </c>
      <c r="AE382" s="1234">
        <f t="shared" si="28"/>
        <v>0</v>
      </c>
      <c r="AF382" s="1234">
        <f t="shared" si="28"/>
        <v>0</v>
      </c>
      <c r="AG382" s="1234">
        <f t="shared" si="28"/>
        <v>0</v>
      </c>
      <c r="AH382" s="1234">
        <f t="shared" si="28"/>
        <v>0</v>
      </c>
      <c r="AI382" s="1234">
        <f t="shared" si="28"/>
        <v>0</v>
      </c>
      <c r="AJ382" s="1234">
        <f t="shared" si="28"/>
        <v>0</v>
      </c>
      <c r="AK382" s="1234">
        <f t="shared" si="28"/>
        <v>0</v>
      </c>
      <c r="AL382" s="1234">
        <f t="shared" si="28"/>
        <v>0</v>
      </c>
      <c r="AM382" s="1235">
        <f t="shared" si="28"/>
        <v>0</v>
      </c>
    </row>
    <row r="383" spans="2:6" s="633" customFormat="1" ht="12.75">
      <c r="B383" s="721"/>
      <c r="F383" s="1026"/>
    </row>
    <row r="384" s="633" customFormat="1" ht="12.75">
      <c r="B384" s="721"/>
    </row>
    <row r="385" spans="1:39" ht="12.75">
      <c r="A385" s="633"/>
      <c r="B385" s="721"/>
      <c r="C385" s="633"/>
      <c r="D385" s="633"/>
      <c r="E385" s="633"/>
      <c r="F385" s="633"/>
      <c r="G385" s="633"/>
      <c r="H385" s="633"/>
      <c r="I385" s="633"/>
      <c r="J385" s="633"/>
      <c r="K385" s="633"/>
      <c r="L385" s="633"/>
      <c r="M385" s="633"/>
      <c r="N385" s="633"/>
      <c r="O385" s="633"/>
      <c r="P385" s="633"/>
      <c r="Q385" s="633"/>
      <c r="R385" s="633"/>
      <c r="S385" s="633"/>
      <c r="T385" s="633"/>
      <c r="U385" s="633"/>
      <c r="V385" s="633"/>
      <c r="W385" s="633"/>
      <c r="X385" s="633"/>
      <c r="Y385" s="633"/>
      <c r="Z385" s="633"/>
      <c r="AA385" s="633"/>
      <c r="AB385" s="633"/>
      <c r="AC385" s="633"/>
      <c r="AD385" s="633"/>
      <c r="AE385" s="633"/>
      <c r="AF385" s="633"/>
      <c r="AG385" s="633"/>
      <c r="AH385" s="633"/>
      <c r="AI385" s="633"/>
      <c r="AJ385" s="633"/>
      <c r="AK385" s="633"/>
      <c r="AL385" s="633"/>
      <c r="AM385" s="633"/>
    </row>
    <row r="386" spans="1:39" ht="12.75">
      <c r="A386" s="633"/>
      <c r="B386" s="721"/>
      <c r="C386" s="633"/>
      <c r="D386" s="633"/>
      <c r="E386" s="633"/>
      <c r="F386" s="633"/>
      <c r="G386" s="633"/>
      <c r="H386" s="633"/>
      <c r="I386" s="633"/>
      <c r="J386" s="633"/>
      <c r="K386" s="633"/>
      <c r="L386" s="633"/>
      <c r="M386" s="633"/>
      <c r="N386" s="633"/>
      <c r="O386" s="633"/>
      <c r="P386" s="633"/>
      <c r="Q386" s="633"/>
      <c r="R386" s="633"/>
      <c r="S386" s="633"/>
      <c r="T386" s="633"/>
      <c r="U386" s="633"/>
      <c r="V386" s="633"/>
      <c r="W386" s="633"/>
      <c r="X386" s="633"/>
      <c r="Y386" s="633"/>
      <c r="Z386" s="633"/>
      <c r="AA386" s="633"/>
      <c r="AB386" s="633"/>
      <c r="AC386" s="633"/>
      <c r="AD386" s="633"/>
      <c r="AE386" s="633"/>
      <c r="AF386" s="633"/>
      <c r="AG386" s="633"/>
      <c r="AH386" s="633"/>
      <c r="AI386" s="633"/>
      <c r="AJ386" s="633"/>
      <c r="AK386" s="633"/>
      <c r="AL386" s="633"/>
      <c r="AM386" s="633"/>
    </row>
    <row r="387" spans="1:39" ht="12.75">
      <c r="A387" s="633"/>
      <c r="B387" s="721"/>
      <c r="C387" s="633"/>
      <c r="D387" s="633"/>
      <c r="E387" s="633"/>
      <c r="F387" s="633"/>
      <c r="G387" s="633"/>
      <c r="H387" s="633"/>
      <c r="I387" s="633"/>
      <c r="J387" s="633"/>
      <c r="K387" s="633"/>
      <c r="L387" s="633"/>
      <c r="M387" s="633"/>
      <c r="N387" s="633"/>
      <c r="O387" s="633"/>
      <c r="P387" s="633"/>
      <c r="Q387" s="633"/>
      <c r="R387" s="633"/>
      <c r="S387" s="633"/>
      <c r="T387" s="633"/>
      <c r="U387" s="633"/>
      <c r="V387" s="633"/>
      <c r="W387" s="633"/>
      <c r="X387" s="633"/>
      <c r="Y387" s="633"/>
      <c r="Z387" s="633"/>
      <c r="AA387" s="633"/>
      <c r="AB387" s="633"/>
      <c r="AC387" s="633"/>
      <c r="AD387" s="633"/>
      <c r="AE387" s="633"/>
      <c r="AF387" s="633"/>
      <c r="AG387" s="633"/>
      <c r="AH387" s="633"/>
      <c r="AI387" s="633"/>
      <c r="AJ387" s="633"/>
      <c r="AK387" s="633"/>
      <c r="AL387" s="633"/>
      <c r="AM387" s="633"/>
    </row>
    <row r="388" spans="1:39" ht="12.75">
      <c r="A388" s="633"/>
      <c r="B388" s="721"/>
      <c r="C388" s="633"/>
      <c r="D388" s="633"/>
      <c r="E388" s="633"/>
      <c r="F388" s="633"/>
      <c r="G388" s="633"/>
      <c r="H388" s="633"/>
      <c r="I388" s="633"/>
      <c r="J388" s="633"/>
      <c r="K388" s="633"/>
      <c r="L388" s="633"/>
      <c r="M388" s="633"/>
      <c r="N388" s="633"/>
      <c r="O388" s="633"/>
      <c r="P388" s="633"/>
      <c r="Q388" s="633"/>
      <c r="R388" s="633"/>
      <c r="S388" s="633"/>
      <c r="T388" s="633"/>
      <c r="U388" s="633"/>
      <c r="V388" s="633"/>
      <c r="W388" s="633"/>
      <c r="X388" s="633"/>
      <c r="Y388" s="633"/>
      <c r="Z388" s="633"/>
      <c r="AA388" s="633"/>
      <c r="AB388" s="633"/>
      <c r="AC388" s="633"/>
      <c r="AD388" s="633"/>
      <c r="AE388" s="633"/>
      <c r="AF388" s="633"/>
      <c r="AG388" s="633"/>
      <c r="AH388" s="633"/>
      <c r="AI388" s="633"/>
      <c r="AJ388" s="633"/>
      <c r="AK388" s="633"/>
      <c r="AL388" s="633"/>
      <c r="AM388" s="633"/>
    </row>
    <row r="389" ht="12.75">
      <c r="A389" s="633"/>
    </row>
  </sheetData>
  <mergeCells count="32">
    <mergeCell ref="D61:E61"/>
    <mergeCell ref="D36:E36"/>
    <mergeCell ref="D41:E41"/>
    <mergeCell ref="D46:E46"/>
    <mergeCell ref="AB174:AC174"/>
    <mergeCell ref="L173:AC173"/>
    <mergeCell ref="G11:N11"/>
    <mergeCell ref="N174:O174"/>
    <mergeCell ref="N12:N13"/>
    <mergeCell ref="H12:J12"/>
    <mergeCell ref="M12:M13"/>
    <mergeCell ref="L12:L13"/>
    <mergeCell ref="P174:Q174"/>
    <mergeCell ref="Z174:AA174"/>
    <mergeCell ref="T174:U174"/>
    <mergeCell ref="R174:S174"/>
    <mergeCell ref="V174:W174"/>
    <mergeCell ref="X174:Y174"/>
    <mergeCell ref="AK173:AK174"/>
    <mergeCell ref="AI173:AI174"/>
    <mergeCell ref="AL173:AL174"/>
    <mergeCell ref="AJ173:AJ174"/>
    <mergeCell ref="D298:E298"/>
    <mergeCell ref="L174:M174"/>
    <mergeCell ref="G173:K173"/>
    <mergeCell ref="G172:AM172"/>
    <mergeCell ref="AG173:AG174"/>
    <mergeCell ref="AF173:AF174"/>
    <mergeCell ref="AE173:AE174"/>
    <mergeCell ref="AM173:AM175"/>
    <mergeCell ref="AH173:AH174"/>
    <mergeCell ref="AD173:AD17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17" r:id="rId1"/>
  <rowBreaks count="3" manualBreakCount="3">
    <brk id="91" max="38" man="1"/>
    <brk id="165" max="38" man="1"/>
    <brk id="308" max="3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50"/>
  <sheetViews>
    <sheetView showGridLines="0" view="pageBreakPreview" zoomScale="50" zoomScaleNormal="80" zoomScaleSheetLayoutView="50" workbookViewId="0" topLeftCell="A91">
      <selection activeCell="G41" sqref="G41"/>
    </sheetView>
  </sheetViews>
  <sheetFormatPr defaultColWidth="9.140625" defaultRowHeight="12.75"/>
  <cols>
    <col min="1" max="1" width="2.8515625" style="6" customWidth="1"/>
    <col min="2" max="2" width="5.28125" style="982" customWidth="1"/>
    <col min="3" max="4" width="5.28125" style="6" customWidth="1"/>
    <col min="5" max="5" width="42.57421875" style="6" customWidth="1"/>
    <col min="6" max="6" width="21.140625" style="6" customWidth="1"/>
    <col min="7" max="14" width="13.421875" style="6" customWidth="1"/>
    <col min="15" max="15" width="17.8515625" style="6" customWidth="1"/>
    <col min="16" max="16" width="13.421875" style="6" customWidth="1"/>
    <col min="17" max="17" width="13.421875" style="217" customWidth="1"/>
    <col min="18" max="16384" width="11.421875" style="6" customWidth="1"/>
  </cols>
  <sheetData>
    <row r="1" spans="1:2" s="2" customFormat="1" ht="18">
      <c r="A1" s="2" t="s">
        <v>260</v>
      </c>
      <c r="B1" s="69"/>
    </row>
    <row r="2" spans="1:2" s="2" customFormat="1" ht="18">
      <c r="A2" s="6"/>
      <c r="B2" s="69"/>
    </row>
    <row r="3" s="85" customFormat="1" ht="18" customHeight="1">
      <c r="A3" s="84" t="s">
        <v>261</v>
      </c>
    </row>
    <row r="4" s="2" customFormat="1" ht="18">
      <c r="B4" s="69"/>
    </row>
    <row r="5" spans="2:5" s="3" customFormat="1" ht="12.75" customHeight="1">
      <c r="B5" s="1027" t="s">
        <v>262</v>
      </c>
      <c r="C5" s="1028"/>
      <c r="D5" s="46"/>
      <c r="E5" s="46"/>
    </row>
    <row r="6" spans="2:3" s="3" customFormat="1" ht="12.75" customHeight="1">
      <c r="B6" s="1029"/>
      <c r="C6" s="1030"/>
    </row>
    <row r="7" spans="2:3" s="3" customFormat="1" ht="12.75" customHeight="1">
      <c r="B7" s="1029"/>
      <c r="C7" s="1030"/>
    </row>
    <row r="8" s="2" customFormat="1" ht="12.75" customHeight="1">
      <c r="A8" s="230" t="s">
        <v>263</v>
      </c>
    </row>
    <row r="9" ht="12.75" customHeight="1">
      <c r="B9" s="72"/>
    </row>
    <row r="10" ht="12.75" customHeight="1" thickBot="1">
      <c r="B10" s="72"/>
    </row>
    <row r="11" spans="2:19" ht="12.75" customHeight="1" thickBot="1">
      <c r="B11" s="72"/>
      <c r="C11" s="72"/>
      <c r="D11" s="72"/>
      <c r="E11" s="72"/>
      <c r="F11" s="72"/>
      <c r="G11" s="889" t="str">
        <f>Υπόδειγμα_2!F11</f>
        <v>Σύνολο</v>
      </c>
      <c r="H11" s="1558" t="str">
        <f>Υπόδειγμα_2!G11</f>
        <v>Κύρια Κέντρα Κόστους</v>
      </c>
      <c r="I11" s="1559"/>
      <c r="J11" s="1559"/>
      <c r="K11" s="1559"/>
      <c r="L11" s="1559"/>
      <c r="M11" s="1559"/>
      <c r="N11" s="1559"/>
      <c r="O11" s="1560"/>
      <c r="P11" s="327"/>
      <c r="Q11" s="502"/>
      <c r="S11" s="217"/>
    </row>
    <row r="12" spans="2:20" ht="64.5" thickBot="1">
      <c r="B12" s="72"/>
      <c r="C12" s="72"/>
      <c r="D12" s="72"/>
      <c r="E12" s="72"/>
      <c r="F12" s="72"/>
      <c r="G12" s="887"/>
      <c r="H12" s="1575" t="s">
        <v>268</v>
      </c>
      <c r="I12" s="1576"/>
      <c r="J12" s="1576"/>
      <c r="K12" s="1576"/>
      <c r="L12" s="1576"/>
      <c r="M12" s="1576"/>
      <c r="N12" s="1577"/>
      <c r="O12" s="888" t="s">
        <v>269</v>
      </c>
      <c r="P12" s="327"/>
      <c r="Q12" s="502"/>
      <c r="R12" s="327"/>
      <c r="T12" s="217"/>
    </row>
    <row r="13" spans="2:17" ht="48" customHeight="1" thickBot="1">
      <c r="B13" s="72"/>
      <c r="C13" s="72"/>
      <c r="D13" s="72"/>
      <c r="E13" s="72"/>
      <c r="G13" s="320"/>
      <c r="H13" s="607" t="str">
        <f>Υπόδειγμα_2!G12</f>
        <v>Τοπικός βρόχος</v>
      </c>
      <c r="I13" s="1548" t="str">
        <f>Υπόδειγμα_2!H12</f>
        <v>Κάρτες τελικών χρηστών σε  PSTN συγκεντρωτές ή PSTN κόμβους</v>
      </c>
      <c r="J13" s="1549"/>
      <c r="K13" s="1550"/>
      <c r="L13" s="529" t="str">
        <f>Υπόδειγμα_2!K12</f>
        <v>DSLAM για ATM</v>
      </c>
      <c r="M13" s="529" t="str">
        <f>Υπόδειγμα_2!L12</f>
        <v>DSLAM για Ethernet</v>
      </c>
      <c r="N13" s="1567" t="str">
        <f>Υπόδειγμα_2!M12</f>
        <v>Πολυπλέκτες SDH στο χώρο του πελάτη</v>
      </c>
      <c r="O13" s="1569" t="str">
        <f>Υπόδειγμα_2!N12</f>
        <v>Πώληση υπηρεσιών χονδρικής σε αιτούμενους πρόσβαση</v>
      </c>
      <c r="Q13" s="441"/>
    </row>
    <row r="14" spans="2:17" ht="26.25" thickBot="1">
      <c r="B14" s="72"/>
      <c r="C14" s="72"/>
      <c r="D14" s="72"/>
      <c r="E14" s="72"/>
      <c r="G14" s="320"/>
      <c r="H14" s="608"/>
      <c r="I14" s="529" t="str">
        <f>Υπόδειγμα_2!H13</f>
        <v>PSTN κάρτες</v>
      </c>
      <c r="J14" s="529" t="str">
        <f>Υπόδειγμα_2!I13</f>
        <v>ISDN-BRA κάρτες</v>
      </c>
      <c r="K14" s="529" t="str">
        <f>Υπόδειγμα_2!J13</f>
        <v>ISDN-PRA κάρτες</v>
      </c>
      <c r="L14" s="320"/>
      <c r="M14" s="320"/>
      <c r="N14" s="1568"/>
      <c r="O14" s="1570"/>
      <c r="Q14" s="441"/>
    </row>
    <row r="15" spans="2:17" ht="12.75" customHeight="1">
      <c r="B15" s="1031">
        <v>1</v>
      </c>
      <c r="C15" s="88" t="s">
        <v>264</v>
      </c>
      <c r="D15" s="88"/>
      <c r="E15" s="88"/>
      <c r="F15" s="78"/>
      <c r="G15" s="609">
        <f>Υπόδειγμα_2!F91</f>
        <v>0</v>
      </c>
      <c r="H15" s="610">
        <f>Υπόδειγμα_2!G91</f>
        <v>0</v>
      </c>
      <c r="I15" s="611">
        <f>Υπόδειγμα_2!H91</f>
        <v>0</v>
      </c>
      <c r="J15" s="611">
        <f>Υπόδειγμα_2!I91</f>
        <v>0</v>
      </c>
      <c r="K15" s="611">
        <f>Υπόδειγμα_2!J91</f>
        <v>0</v>
      </c>
      <c r="L15" s="611">
        <f>Υπόδειγμα_2!K91</f>
        <v>0</v>
      </c>
      <c r="M15" s="611">
        <f>Υπόδειγμα_2!L91</f>
        <v>0</v>
      </c>
      <c r="N15" s="611">
        <f>Υπόδειγμα_2!M91</f>
        <v>0</v>
      </c>
      <c r="O15" s="612">
        <f>Υπόδειγμα_2!N91</f>
        <v>0</v>
      </c>
      <c r="Q15" s="441"/>
    </row>
    <row r="16" spans="2:17" ht="42" customHeight="1">
      <c r="B16" s="1032">
        <f>B15+1</f>
        <v>2</v>
      </c>
      <c r="C16" s="1538" t="s">
        <v>265</v>
      </c>
      <c r="D16" s="1538"/>
      <c r="E16" s="1538"/>
      <c r="F16" s="1539"/>
      <c r="G16" s="613">
        <f>Υπόδειγμα_2!F165</f>
        <v>0</v>
      </c>
      <c r="H16" s="614">
        <f>Υπόδειγμα_2!G165</f>
        <v>0</v>
      </c>
      <c r="I16" s="615">
        <f>Υπόδειγμα_2!H165</f>
        <v>0</v>
      </c>
      <c r="J16" s="615">
        <f>Υπόδειγμα_2!I165</f>
        <v>0</v>
      </c>
      <c r="K16" s="615">
        <f>Υπόδειγμα_2!J165</f>
        <v>0</v>
      </c>
      <c r="L16" s="615">
        <f>Υπόδειγμα_2!K165</f>
        <v>0</v>
      </c>
      <c r="M16" s="615">
        <f>Υπόδειγμα_2!L165</f>
        <v>0</v>
      </c>
      <c r="N16" s="615">
        <f>Υπόδειγμα_2!M165</f>
        <v>0</v>
      </c>
      <c r="O16" s="616">
        <f>Υπόδειγμα_2!N165</f>
        <v>0</v>
      </c>
      <c r="Q16" s="441"/>
    </row>
    <row r="17" spans="2:17" ht="12.75">
      <c r="B17" s="1033">
        <f>B16+1</f>
        <v>3</v>
      </c>
      <c r="C17" s="1538" t="s">
        <v>181</v>
      </c>
      <c r="D17" s="1538"/>
      <c r="E17" s="1538"/>
      <c r="F17" s="1539"/>
      <c r="G17" s="617">
        <f>G15+G16</f>
        <v>0</v>
      </c>
      <c r="H17" s="618">
        <f>H15+H16</f>
        <v>0</v>
      </c>
      <c r="I17" s="619">
        <f>I15+I16</f>
        <v>0</v>
      </c>
      <c r="J17" s="619">
        <f aca="true" t="shared" si="0" ref="J17:O17">J15+J16</f>
        <v>0</v>
      </c>
      <c r="K17" s="619">
        <f t="shared" si="0"/>
        <v>0</v>
      </c>
      <c r="L17" s="619">
        <f t="shared" si="0"/>
        <v>0</v>
      </c>
      <c r="M17" s="619">
        <f t="shared" si="0"/>
        <v>0</v>
      </c>
      <c r="N17" s="619">
        <f t="shared" si="0"/>
        <v>0</v>
      </c>
      <c r="O17" s="620">
        <f t="shared" si="0"/>
        <v>0</v>
      </c>
      <c r="Q17" s="441"/>
    </row>
    <row r="18" spans="2:17" ht="25.5" customHeight="1">
      <c r="B18" s="1034">
        <f>B17+1</f>
        <v>4</v>
      </c>
      <c r="C18" s="1540" t="s">
        <v>266</v>
      </c>
      <c r="D18" s="1541"/>
      <c r="E18" s="1541"/>
      <c r="F18" s="124"/>
      <c r="G18" s="621">
        <f>Υπόδειγμα_2!F87</f>
        <v>0</v>
      </c>
      <c r="H18" s="622">
        <f>Υπόδειγμα_2!G87</f>
        <v>0</v>
      </c>
      <c r="I18" s="623">
        <f>Υπόδειγμα_2!H87</f>
        <v>0</v>
      </c>
      <c r="J18" s="623">
        <f>Υπόδειγμα_2!I87</f>
        <v>0</v>
      </c>
      <c r="K18" s="623">
        <f>Υπόδειγμα_2!J87</f>
        <v>0</v>
      </c>
      <c r="L18" s="623">
        <f>Υπόδειγμα_2!K87</f>
        <v>0</v>
      </c>
      <c r="M18" s="623">
        <f>Υπόδειγμα_2!L87</f>
        <v>0</v>
      </c>
      <c r="N18" s="623">
        <f>Υπόδειγμα_2!M87</f>
        <v>0</v>
      </c>
      <c r="O18" s="624">
        <f>Υπόδειγμα_2!N87</f>
        <v>0</v>
      </c>
      <c r="Q18" s="441"/>
    </row>
    <row r="19" spans="2:17" ht="42" customHeight="1">
      <c r="B19" s="1032">
        <f>B18+1</f>
        <v>5</v>
      </c>
      <c r="C19" s="1581" t="s">
        <v>267</v>
      </c>
      <c r="D19" s="1581"/>
      <c r="E19" s="1581"/>
      <c r="F19" s="299"/>
      <c r="G19" s="621">
        <f>Υπόδειγμα_2!F161</f>
        <v>0</v>
      </c>
      <c r="H19" s="622">
        <f>Υπόδειγμα_2!G161</f>
        <v>0</v>
      </c>
      <c r="I19" s="623">
        <f>Υπόδειγμα_2!H161</f>
        <v>0</v>
      </c>
      <c r="J19" s="623">
        <f>Υπόδειγμα_2!I161</f>
        <v>0</v>
      </c>
      <c r="K19" s="623">
        <f>Υπόδειγμα_2!J161</f>
        <v>0</v>
      </c>
      <c r="L19" s="623">
        <f>Υπόδειγμα_2!K161</f>
        <v>0</v>
      </c>
      <c r="M19" s="623">
        <f>Υπόδειγμα_2!L161</f>
        <v>0</v>
      </c>
      <c r="N19" s="623">
        <f>Υπόδειγμα_2!M161</f>
        <v>0</v>
      </c>
      <c r="O19" s="624">
        <f>Υπόδειγμα_2!N161</f>
        <v>0</v>
      </c>
      <c r="Q19" s="441"/>
    </row>
    <row r="20" spans="2:17" ht="13.5" thickBot="1">
      <c r="B20" s="1035">
        <f>B19+1</f>
        <v>6</v>
      </c>
      <c r="C20" s="1538" t="s">
        <v>181</v>
      </c>
      <c r="D20" s="1538"/>
      <c r="E20" s="1538"/>
      <c r="F20" s="1539"/>
      <c r="G20" s="625">
        <f>G18+G19</f>
        <v>0</v>
      </c>
      <c r="H20" s="626">
        <f>H18+H19</f>
        <v>0</v>
      </c>
      <c r="I20" s="627">
        <f aca="true" t="shared" si="1" ref="I20:O20">I18+I19</f>
        <v>0</v>
      </c>
      <c r="J20" s="627">
        <f t="shared" si="1"/>
        <v>0</v>
      </c>
      <c r="K20" s="627">
        <f t="shared" si="1"/>
        <v>0</v>
      </c>
      <c r="L20" s="627">
        <f t="shared" si="1"/>
        <v>0</v>
      </c>
      <c r="M20" s="627">
        <f t="shared" si="1"/>
        <v>0</v>
      </c>
      <c r="N20" s="627">
        <f t="shared" si="1"/>
        <v>0</v>
      </c>
      <c r="O20" s="628">
        <f t="shared" si="1"/>
        <v>0</v>
      </c>
      <c r="Q20" s="441"/>
    </row>
    <row r="21" spans="2:17" s="11" customFormat="1" ht="12.75" customHeight="1">
      <c r="B21" s="45"/>
      <c r="P21" s="229"/>
      <c r="Q21" s="229"/>
    </row>
    <row r="22" spans="1:17" s="220" customFormat="1" ht="12.75" customHeight="1">
      <c r="A22" s="230" t="s">
        <v>270</v>
      </c>
      <c r="B22" s="249"/>
      <c r="P22" s="406"/>
      <c r="Q22" s="406"/>
    </row>
    <row r="23" spans="2:17" s="11" customFormat="1" ht="12.75" customHeight="1" thickBot="1">
      <c r="B23" s="45"/>
      <c r="Q23" s="229"/>
    </row>
    <row r="24" spans="2:17" ht="12.75" customHeight="1" thickBot="1">
      <c r="B24" s="72"/>
      <c r="C24" s="72"/>
      <c r="G24" s="1036"/>
      <c r="H24" s="1563" t="str">
        <f>H11</f>
        <v>Κύρια Κέντρα Κόστους</v>
      </c>
      <c r="I24" s="1564"/>
      <c r="J24" s="1564"/>
      <c r="K24" s="1564"/>
      <c r="L24" s="1564"/>
      <c r="M24" s="1564"/>
      <c r="N24" s="1564"/>
      <c r="O24" s="1565"/>
      <c r="P24" s="1037" t="s">
        <v>271</v>
      </c>
      <c r="Q24" s="1037" t="s">
        <v>271</v>
      </c>
    </row>
    <row r="25" spans="2:18" ht="64.5" thickBot="1">
      <c r="B25" s="72"/>
      <c r="C25" s="72"/>
      <c r="G25" s="1036"/>
      <c r="H25" s="1561" t="str">
        <f>H12</f>
        <v>Συνδεδεμένα με το Δίκτυο</v>
      </c>
      <c r="I25" s="1562"/>
      <c r="J25" s="1562"/>
      <c r="K25" s="1562"/>
      <c r="L25" s="1562"/>
      <c r="M25" s="1562"/>
      <c r="N25" s="1562"/>
      <c r="O25" s="890" t="str">
        <f>O12</f>
        <v>Συνδεδεμένα με την πώληση υπηρεσιών πρόσβασης σε αιτούμενους πρόσβαση</v>
      </c>
      <c r="P25" s="891" t="s">
        <v>272</v>
      </c>
      <c r="Q25" s="888" t="s">
        <v>273</v>
      </c>
      <c r="R25" s="327"/>
    </row>
    <row r="26" spans="2:17" ht="45" customHeight="1">
      <c r="B26" s="72"/>
      <c r="C26" s="72"/>
      <c r="G26" s="8"/>
      <c r="H26" s="1038" t="str">
        <f>H13</f>
        <v>Τοπικός βρόχος</v>
      </c>
      <c r="I26" s="1490" t="str">
        <f>I13</f>
        <v>Κάρτες τελικών χρηστών σε  PSTN συγκεντρωτές ή PSTN κόμβους</v>
      </c>
      <c r="J26" s="1490"/>
      <c r="K26" s="1490"/>
      <c r="L26" s="569" t="str">
        <f>L13</f>
        <v>DSLAM για ATM</v>
      </c>
      <c r="M26" s="35" t="str">
        <f>M13</f>
        <v>DSLAM για Ethernet</v>
      </c>
      <c r="N26" s="1491" t="str">
        <f>N13</f>
        <v>Πολυπλέκτες SDH στο χώρο του πελάτη</v>
      </c>
      <c r="O26" s="1572" t="str">
        <f>O13</f>
        <v>Πώληση υπηρεσιών χονδρικής σε αιτούμενους πρόσβαση</v>
      </c>
      <c r="P26" s="9"/>
      <c r="Q26" s="1039"/>
    </row>
    <row r="27" spans="2:17" ht="51" customHeight="1" thickBot="1">
      <c r="B27" s="6"/>
      <c r="G27" s="11"/>
      <c r="H27" s="1040"/>
      <c r="I27" s="1041" t="str">
        <f>I14</f>
        <v>PSTN κάρτες</v>
      </c>
      <c r="J27" s="1041" t="str">
        <f>J14</f>
        <v>ISDN-BRA κάρτες</v>
      </c>
      <c r="K27" s="1041" t="str">
        <f>K14</f>
        <v>ISDN-PRA κάρτες</v>
      </c>
      <c r="L27" s="1042"/>
      <c r="M27" s="74"/>
      <c r="N27" s="1571"/>
      <c r="O27" s="1573"/>
      <c r="P27" s="14"/>
      <c r="Q27" s="1043"/>
    </row>
    <row r="28" spans="2:17" ht="26.25" customHeight="1">
      <c r="B28" s="301">
        <v>1</v>
      </c>
      <c r="C28" s="73"/>
      <c r="D28" s="1044" t="str">
        <f>"1"</f>
        <v>1</v>
      </c>
      <c r="E28" s="1579" t="s">
        <v>274</v>
      </c>
      <c r="F28" s="1580"/>
      <c r="G28" s="1045"/>
      <c r="H28" s="1046"/>
      <c r="I28" s="1047"/>
      <c r="J28" s="1047"/>
      <c r="K28" s="1047"/>
      <c r="L28" s="1047"/>
      <c r="M28" s="1047"/>
      <c r="N28" s="1047"/>
      <c r="O28" s="1048"/>
      <c r="P28" s="1049"/>
      <c r="Q28" s="1050"/>
    </row>
    <row r="29" spans="2:17" ht="12.75" customHeight="1">
      <c r="B29" s="302">
        <f>B28+1</f>
        <v>2</v>
      </c>
      <c r="C29" s="170"/>
      <c r="D29" s="91"/>
      <c r="E29" s="1051" t="str">
        <f>"1.1"</f>
        <v>1.1</v>
      </c>
      <c r="F29" s="101" t="s">
        <v>332</v>
      </c>
      <c r="G29" s="1052"/>
      <c r="H29" s="1053">
        <v>0</v>
      </c>
      <c r="I29" s="1054">
        <v>0</v>
      </c>
      <c r="J29" s="1054">
        <v>0</v>
      </c>
      <c r="K29" s="1054">
        <v>0</v>
      </c>
      <c r="L29" s="1054">
        <v>0</v>
      </c>
      <c r="M29" s="1054">
        <v>0</v>
      </c>
      <c r="N29" s="1054">
        <v>0</v>
      </c>
      <c r="O29" s="1055">
        <v>0</v>
      </c>
      <c r="P29" s="1444">
        <v>1</v>
      </c>
      <c r="Q29" s="1444">
        <v>1</v>
      </c>
    </row>
    <row r="30" spans="2:17" ht="12.75" customHeight="1">
      <c r="B30" s="302">
        <f aca="true" t="shared" si="2" ref="B30:B60">B29+1</f>
        <v>3</v>
      </c>
      <c r="C30" s="170"/>
      <c r="D30" s="91"/>
      <c r="E30" s="1051" t="str">
        <f>"1.2"</f>
        <v>1.2</v>
      </c>
      <c r="F30" s="101" t="s">
        <v>80</v>
      </c>
      <c r="G30" s="1052"/>
      <c r="H30" s="1053">
        <v>0</v>
      </c>
      <c r="I30" s="1054">
        <v>0</v>
      </c>
      <c r="J30" s="1054">
        <v>0</v>
      </c>
      <c r="K30" s="1054">
        <v>0</v>
      </c>
      <c r="L30" s="1054">
        <v>0</v>
      </c>
      <c r="M30" s="1054">
        <v>0</v>
      </c>
      <c r="N30" s="1054">
        <v>0</v>
      </c>
      <c r="O30" s="1055">
        <v>0</v>
      </c>
      <c r="P30" s="1444">
        <v>1</v>
      </c>
      <c r="Q30" s="1444">
        <v>1</v>
      </c>
    </row>
    <row r="31" spans="2:17" ht="12.75" customHeight="1">
      <c r="B31" s="302">
        <f t="shared" si="2"/>
        <v>4</v>
      </c>
      <c r="C31" s="170"/>
      <c r="D31" s="91"/>
      <c r="E31" s="1051" t="str">
        <f>"1.3"</f>
        <v>1.3</v>
      </c>
      <c r="F31" s="101" t="s">
        <v>81</v>
      </c>
      <c r="G31" s="1052"/>
      <c r="H31" s="1053">
        <v>0</v>
      </c>
      <c r="I31" s="1054">
        <v>0</v>
      </c>
      <c r="J31" s="1054">
        <v>0</v>
      </c>
      <c r="K31" s="1054">
        <v>0</v>
      </c>
      <c r="L31" s="1054">
        <v>0</v>
      </c>
      <c r="M31" s="1054">
        <v>0</v>
      </c>
      <c r="N31" s="1054">
        <v>0</v>
      </c>
      <c r="O31" s="1055">
        <v>0</v>
      </c>
      <c r="P31" s="1444">
        <v>1</v>
      </c>
      <c r="Q31" s="1444">
        <v>1</v>
      </c>
    </row>
    <row r="32" spans="2:17" ht="12.75" customHeight="1">
      <c r="B32" s="302">
        <f t="shared" si="2"/>
        <v>5</v>
      </c>
      <c r="C32" s="170"/>
      <c r="D32" s="333" t="str">
        <f>"2"</f>
        <v>2</v>
      </c>
      <c r="E32" s="1578" t="s">
        <v>275</v>
      </c>
      <c r="F32" s="1547"/>
      <c r="G32" s="1052"/>
      <c r="H32" s="1056"/>
      <c r="I32" s="1057"/>
      <c r="J32" s="1057"/>
      <c r="K32" s="1057"/>
      <c r="L32" s="1057"/>
      <c r="M32" s="1057"/>
      <c r="N32" s="1057"/>
      <c r="O32" s="1058"/>
      <c r="P32" s="1059"/>
      <c r="Q32" s="1050"/>
    </row>
    <row r="33" spans="2:17" ht="48.75" customHeight="1">
      <c r="B33" s="302">
        <f t="shared" si="2"/>
        <v>6</v>
      </c>
      <c r="C33" s="170"/>
      <c r="D33" s="91"/>
      <c r="E33" s="1051" t="str">
        <f>"2.1"</f>
        <v>2.1</v>
      </c>
      <c r="F33" s="37" t="s">
        <v>276</v>
      </c>
      <c r="G33" s="1052"/>
      <c r="H33" s="1053">
        <v>0</v>
      </c>
      <c r="I33" s="1054">
        <v>0</v>
      </c>
      <c r="J33" s="1054">
        <v>0</v>
      </c>
      <c r="K33" s="1054">
        <v>0</v>
      </c>
      <c r="L33" s="1054">
        <v>0</v>
      </c>
      <c r="M33" s="1054">
        <v>0</v>
      </c>
      <c r="N33" s="1054">
        <v>0</v>
      </c>
      <c r="O33" s="1055">
        <v>0</v>
      </c>
      <c r="P33" s="1444">
        <v>1</v>
      </c>
      <c r="Q33" s="1444">
        <v>1</v>
      </c>
    </row>
    <row r="34" spans="2:17" ht="38.25">
      <c r="B34" s="302">
        <f t="shared" si="2"/>
        <v>7</v>
      </c>
      <c r="C34" s="170"/>
      <c r="D34" s="91"/>
      <c r="E34" s="1051" t="str">
        <f>"2.2"</f>
        <v>2.2</v>
      </c>
      <c r="F34" s="37" t="s">
        <v>277</v>
      </c>
      <c r="G34" s="1052"/>
      <c r="H34" s="1053">
        <v>0</v>
      </c>
      <c r="I34" s="1054">
        <v>0</v>
      </c>
      <c r="J34" s="1054">
        <v>0</v>
      </c>
      <c r="K34" s="1054">
        <v>0</v>
      </c>
      <c r="L34" s="1054">
        <v>0</v>
      </c>
      <c r="M34" s="1054">
        <v>0</v>
      </c>
      <c r="N34" s="1054">
        <v>0</v>
      </c>
      <c r="O34" s="1055">
        <v>0</v>
      </c>
      <c r="P34" s="1444">
        <v>1</v>
      </c>
      <c r="Q34" s="1444">
        <v>1</v>
      </c>
    </row>
    <row r="35" spans="2:17" ht="34.5" customHeight="1">
      <c r="B35" s="302">
        <f t="shared" si="2"/>
        <v>8</v>
      </c>
      <c r="C35" s="170"/>
      <c r="D35" s="91"/>
      <c r="E35" s="1051" t="str">
        <f>"2.3"</f>
        <v>2.3</v>
      </c>
      <c r="F35" s="37" t="s">
        <v>278</v>
      </c>
      <c r="G35" s="1052"/>
      <c r="H35" s="1053">
        <v>0</v>
      </c>
      <c r="I35" s="1054">
        <v>0</v>
      </c>
      <c r="J35" s="1054">
        <v>0</v>
      </c>
      <c r="K35" s="1054">
        <v>0</v>
      </c>
      <c r="L35" s="1054">
        <v>0</v>
      </c>
      <c r="M35" s="1054">
        <v>0</v>
      </c>
      <c r="N35" s="1054">
        <v>0</v>
      </c>
      <c r="O35" s="1055">
        <v>0</v>
      </c>
      <c r="P35" s="1444">
        <v>1</v>
      </c>
      <c r="Q35" s="1444">
        <v>1</v>
      </c>
    </row>
    <row r="36" spans="2:17" ht="34.5" customHeight="1">
      <c r="B36" s="302">
        <f t="shared" si="2"/>
        <v>9</v>
      </c>
      <c r="C36" s="170"/>
      <c r="D36" s="91"/>
      <c r="E36" s="1051" t="str">
        <f>"2.4"</f>
        <v>2.4</v>
      </c>
      <c r="F36" s="37" t="s">
        <v>279</v>
      </c>
      <c r="G36" s="1052"/>
      <c r="H36" s="1053">
        <v>0</v>
      </c>
      <c r="I36" s="1054">
        <v>0</v>
      </c>
      <c r="J36" s="1054">
        <v>0</v>
      </c>
      <c r="K36" s="1054">
        <v>0</v>
      </c>
      <c r="L36" s="1054">
        <v>0</v>
      </c>
      <c r="M36" s="1054">
        <v>0</v>
      </c>
      <c r="N36" s="1054">
        <v>0</v>
      </c>
      <c r="O36" s="1055">
        <v>0</v>
      </c>
      <c r="P36" s="1444">
        <v>1</v>
      </c>
      <c r="Q36" s="1444">
        <v>1</v>
      </c>
    </row>
    <row r="37" spans="2:17" ht="12.75" customHeight="1">
      <c r="B37" s="302">
        <f t="shared" si="2"/>
        <v>10</v>
      </c>
      <c r="C37" s="170"/>
      <c r="D37" s="333" t="str">
        <f>"3"</f>
        <v>3</v>
      </c>
      <c r="E37" s="1546" t="str">
        <f>"Στοιχεία DSL πρόσβασης της Χονδρικής Ευρυζωνικής Πρόσβασης"</f>
        <v>Στοιχεία DSL πρόσβασης της Χονδρικής Ευρυζωνικής Πρόσβασης</v>
      </c>
      <c r="F37" s="1547"/>
      <c r="G37" s="1052"/>
      <c r="H37" s="1060"/>
      <c r="I37" s="1061"/>
      <c r="J37" s="1061"/>
      <c r="K37" s="1061"/>
      <c r="L37" s="1061"/>
      <c r="M37" s="1061"/>
      <c r="N37" s="1061"/>
      <c r="O37" s="1062"/>
      <c r="P37" s="1063"/>
      <c r="Q37" s="1064"/>
    </row>
    <row r="38" spans="2:17" ht="12.75" customHeight="1">
      <c r="B38" s="302">
        <f t="shared" si="2"/>
        <v>11</v>
      </c>
      <c r="C38" s="170"/>
      <c r="D38" s="333"/>
      <c r="E38" s="1065" t="str">
        <f>"3.1"</f>
        <v>3.1</v>
      </c>
      <c r="F38" s="47" t="s">
        <v>1</v>
      </c>
      <c r="G38" s="1052"/>
      <c r="H38" s="1053">
        <v>0</v>
      </c>
      <c r="I38" s="1054">
        <v>0</v>
      </c>
      <c r="J38" s="1054">
        <v>0</v>
      </c>
      <c r="K38" s="1054">
        <v>0</v>
      </c>
      <c r="L38" s="1054">
        <v>0</v>
      </c>
      <c r="M38" s="1054">
        <v>0</v>
      </c>
      <c r="N38" s="1054">
        <v>0</v>
      </c>
      <c r="O38" s="1055">
        <v>0</v>
      </c>
      <c r="P38" s="1444">
        <v>1</v>
      </c>
      <c r="Q38" s="1444">
        <v>1</v>
      </c>
    </row>
    <row r="39" spans="2:17" ht="12.75" customHeight="1">
      <c r="B39" s="302">
        <f t="shared" si="2"/>
        <v>12</v>
      </c>
      <c r="C39" s="170"/>
      <c r="D39" s="333"/>
      <c r="E39" s="1065" t="str">
        <f>"3.2"</f>
        <v>3.2</v>
      </c>
      <c r="F39" s="47" t="s">
        <v>2</v>
      </c>
      <c r="G39" s="1052"/>
      <c r="H39" s="1053">
        <v>0</v>
      </c>
      <c r="I39" s="1054">
        <v>0</v>
      </c>
      <c r="J39" s="1054">
        <v>0</v>
      </c>
      <c r="K39" s="1054">
        <v>0</v>
      </c>
      <c r="L39" s="1054">
        <v>0</v>
      </c>
      <c r="M39" s="1054">
        <v>0</v>
      </c>
      <c r="N39" s="1054">
        <v>0</v>
      </c>
      <c r="O39" s="1055">
        <v>0</v>
      </c>
      <c r="P39" s="1444">
        <v>1</v>
      </c>
      <c r="Q39" s="1444">
        <v>1</v>
      </c>
    </row>
    <row r="40" spans="2:17" ht="12.75" customHeight="1">
      <c r="B40" s="302">
        <f t="shared" si="2"/>
        <v>13</v>
      </c>
      <c r="C40" s="170"/>
      <c r="D40" s="333"/>
      <c r="E40" s="1065" t="str">
        <f>"3.3"</f>
        <v>3.3</v>
      </c>
      <c r="F40" s="47" t="s">
        <v>3</v>
      </c>
      <c r="G40" s="1052"/>
      <c r="H40" s="1053">
        <v>0</v>
      </c>
      <c r="I40" s="1054">
        <v>0</v>
      </c>
      <c r="J40" s="1054">
        <v>0</v>
      </c>
      <c r="K40" s="1054">
        <v>0</v>
      </c>
      <c r="L40" s="1054">
        <v>0</v>
      </c>
      <c r="M40" s="1054">
        <v>0</v>
      </c>
      <c r="N40" s="1054">
        <v>0</v>
      </c>
      <c r="O40" s="1055">
        <v>0</v>
      </c>
      <c r="P40" s="1444">
        <v>1</v>
      </c>
      <c r="Q40" s="1444">
        <v>1</v>
      </c>
    </row>
    <row r="41" spans="2:17" ht="12.75" customHeight="1">
      <c r="B41" s="302">
        <f t="shared" si="2"/>
        <v>14</v>
      </c>
      <c r="C41" s="170"/>
      <c r="D41" s="333"/>
      <c r="E41" s="1065" t="str">
        <f>"3.4"</f>
        <v>3.4</v>
      </c>
      <c r="F41" s="47" t="s">
        <v>4</v>
      </c>
      <c r="G41" s="1052"/>
      <c r="H41" s="1053">
        <v>0</v>
      </c>
      <c r="I41" s="1054">
        <v>0</v>
      </c>
      <c r="J41" s="1054">
        <v>0</v>
      </c>
      <c r="K41" s="1054">
        <v>0</v>
      </c>
      <c r="L41" s="1054">
        <v>0</v>
      </c>
      <c r="M41" s="1054">
        <v>0</v>
      </c>
      <c r="N41" s="1054">
        <v>0</v>
      </c>
      <c r="O41" s="1055">
        <v>0</v>
      </c>
      <c r="P41" s="1444">
        <v>1</v>
      </c>
      <c r="Q41" s="1444">
        <v>1</v>
      </c>
    </row>
    <row r="42" spans="2:17" ht="12.75" customHeight="1">
      <c r="B42" s="302">
        <f t="shared" si="2"/>
        <v>15</v>
      </c>
      <c r="C42" s="170"/>
      <c r="D42" s="333"/>
      <c r="E42" s="1065" t="str">
        <f>"3.5"</f>
        <v>3.5</v>
      </c>
      <c r="F42" s="47" t="s">
        <v>5</v>
      </c>
      <c r="G42" s="1052"/>
      <c r="H42" s="1053">
        <v>0</v>
      </c>
      <c r="I42" s="1054">
        <v>0</v>
      </c>
      <c r="J42" s="1054">
        <v>0</v>
      </c>
      <c r="K42" s="1054">
        <v>0</v>
      </c>
      <c r="L42" s="1054">
        <v>0</v>
      </c>
      <c r="M42" s="1054">
        <v>0</v>
      </c>
      <c r="N42" s="1054">
        <v>0</v>
      </c>
      <c r="O42" s="1055">
        <v>0</v>
      </c>
      <c r="P42" s="1444">
        <v>1</v>
      </c>
      <c r="Q42" s="1444">
        <v>1</v>
      </c>
    </row>
    <row r="43" spans="2:17" ht="25.5" customHeight="1">
      <c r="B43" s="302">
        <f t="shared" si="2"/>
        <v>16</v>
      </c>
      <c r="C43" s="170"/>
      <c r="D43" s="333" t="str">
        <f>"4"</f>
        <v>4</v>
      </c>
      <c r="E43" s="1553" t="s">
        <v>280</v>
      </c>
      <c r="F43" s="1554"/>
      <c r="G43" s="1052"/>
      <c r="H43" s="1056"/>
      <c r="I43" s="1057"/>
      <c r="J43" s="1057"/>
      <c r="K43" s="1057"/>
      <c r="L43" s="1057"/>
      <c r="M43" s="1057"/>
      <c r="N43" s="1057"/>
      <c r="O43" s="1058"/>
      <c r="P43" s="1059"/>
      <c r="Q43" s="1050"/>
    </row>
    <row r="44" spans="2:17" ht="12.75" customHeight="1">
      <c r="B44" s="302">
        <f t="shared" si="2"/>
        <v>17</v>
      </c>
      <c r="C44" s="170"/>
      <c r="D44" s="333"/>
      <c r="E44" s="304">
        <v>1</v>
      </c>
      <c r="F44" s="11" t="s">
        <v>281</v>
      </c>
      <c r="G44" s="1052"/>
      <c r="H44" s="1053">
        <v>0</v>
      </c>
      <c r="I44" s="1054">
        <v>0</v>
      </c>
      <c r="J44" s="1054">
        <v>0</v>
      </c>
      <c r="K44" s="1054">
        <v>0</v>
      </c>
      <c r="L44" s="1054">
        <v>0</v>
      </c>
      <c r="M44" s="1054">
        <v>0</v>
      </c>
      <c r="N44" s="1054">
        <v>0</v>
      </c>
      <c r="O44" s="1055">
        <v>0</v>
      </c>
      <c r="P44" s="1444">
        <v>1</v>
      </c>
      <c r="Q44" s="1444">
        <v>1</v>
      </c>
    </row>
    <row r="45" spans="2:17" ht="12.75" customHeight="1">
      <c r="B45" s="302">
        <f t="shared" si="2"/>
        <v>18</v>
      </c>
      <c r="C45" s="170"/>
      <c r="D45" s="333"/>
      <c r="E45" s="304">
        <f>E44+1</f>
        <v>2</v>
      </c>
      <c r="F45" s="11" t="s">
        <v>282</v>
      </c>
      <c r="G45" s="1052"/>
      <c r="H45" s="1053">
        <v>0</v>
      </c>
      <c r="I45" s="1054">
        <v>0</v>
      </c>
      <c r="J45" s="1054">
        <v>0</v>
      </c>
      <c r="K45" s="1054">
        <v>0</v>
      </c>
      <c r="L45" s="1054">
        <v>0</v>
      </c>
      <c r="M45" s="1054">
        <v>0</v>
      </c>
      <c r="N45" s="1054">
        <v>0</v>
      </c>
      <c r="O45" s="1055">
        <v>0</v>
      </c>
      <c r="P45" s="1444">
        <v>1</v>
      </c>
      <c r="Q45" s="1444">
        <v>1</v>
      </c>
    </row>
    <row r="46" spans="2:17" ht="12.75" customHeight="1">
      <c r="B46" s="302">
        <f t="shared" si="2"/>
        <v>19</v>
      </c>
      <c r="C46" s="170"/>
      <c r="D46" s="333"/>
      <c r="E46" s="304">
        <f>E45+1</f>
        <v>3</v>
      </c>
      <c r="F46" s="11" t="s">
        <v>283</v>
      </c>
      <c r="G46" s="1052"/>
      <c r="H46" s="1053">
        <v>0</v>
      </c>
      <c r="I46" s="1054">
        <v>0</v>
      </c>
      <c r="J46" s="1054">
        <v>0</v>
      </c>
      <c r="K46" s="1054">
        <v>0</v>
      </c>
      <c r="L46" s="1054">
        <v>0</v>
      </c>
      <c r="M46" s="1054">
        <v>0</v>
      </c>
      <c r="N46" s="1054">
        <v>0</v>
      </c>
      <c r="O46" s="1055">
        <v>0</v>
      </c>
      <c r="P46" s="1444">
        <v>1</v>
      </c>
      <c r="Q46" s="1444">
        <v>1</v>
      </c>
    </row>
    <row r="47" spans="2:17" ht="12.75" customHeight="1">
      <c r="B47" s="302">
        <f t="shared" si="2"/>
        <v>20</v>
      </c>
      <c r="C47" s="170"/>
      <c r="D47" s="333"/>
      <c r="E47" s="304">
        <f aca="true" t="shared" si="3" ref="E47:E59">E46+1</f>
        <v>4</v>
      </c>
      <c r="F47" s="11" t="s">
        <v>284</v>
      </c>
      <c r="G47" s="1052"/>
      <c r="H47" s="1053">
        <v>0</v>
      </c>
      <c r="I47" s="1054">
        <v>0</v>
      </c>
      <c r="J47" s="1054">
        <v>0</v>
      </c>
      <c r="K47" s="1054">
        <v>0</v>
      </c>
      <c r="L47" s="1054">
        <v>0</v>
      </c>
      <c r="M47" s="1054">
        <v>0</v>
      </c>
      <c r="N47" s="1054">
        <v>0</v>
      </c>
      <c r="O47" s="1055">
        <v>0</v>
      </c>
      <c r="P47" s="1444">
        <v>1</v>
      </c>
      <c r="Q47" s="1444">
        <v>1</v>
      </c>
    </row>
    <row r="48" spans="2:17" ht="12.75" customHeight="1">
      <c r="B48" s="302">
        <f t="shared" si="2"/>
        <v>21</v>
      </c>
      <c r="C48" s="170"/>
      <c r="D48" s="333"/>
      <c r="E48" s="304">
        <f t="shared" si="3"/>
        <v>5</v>
      </c>
      <c r="F48" s="11" t="s">
        <v>285</v>
      </c>
      <c r="G48" s="1052"/>
      <c r="H48" s="1053">
        <v>0</v>
      </c>
      <c r="I48" s="1054">
        <v>0</v>
      </c>
      <c r="J48" s="1054">
        <v>0</v>
      </c>
      <c r="K48" s="1054">
        <v>0</v>
      </c>
      <c r="L48" s="1054">
        <v>0</v>
      </c>
      <c r="M48" s="1054">
        <v>0</v>
      </c>
      <c r="N48" s="1054">
        <v>0</v>
      </c>
      <c r="O48" s="1055">
        <v>0</v>
      </c>
      <c r="P48" s="1444">
        <v>1</v>
      </c>
      <c r="Q48" s="1444">
        <v>1</v>
      </c>
    </row>
    <row r="49" spans="2:17" ht="12.75" customHeight="1">
      <c r="B49" s="302">
        <f t="shared" si="2"/>
        <v>22</v>
      </c>
      <c r="C49" s="170"/>
      <c r="D49" s="333"/>
      <c r="E49" s="304">
        <f t="shared" si="3"/>
        <v>6</v>
      </c>
      <c r="F49" s="11" t="s">
        <v>286</v>
      </c>
      <c r="G49" s="1052"/>
      <c r="H49" s="1053">
        <v>0</v>
      </c>
      <c r="I49" s="1054">
        <v>0</v>
      </c>
      <c r="J49" s="1054">
        <v>0</v>
      </c>
      <c r="K49" s="1054">
        <v>0</v>
      </c>
      <c r="L49" s="1054">
        <v>0</v>
      </c>
      <c r="M49" s="1054">
        <v>0</v>
      </c>
      <c r="N49" s="1054">
        <v>0</v>
      </c>
      <c r="O49" s="1055">
        <v>0</v>
      </c>
      <c r="P49" s="1444">
        <v>1</v>
      </c>
      <c r="Q49" s="1444">
        <v>1</v>
      </c>
    </row>
    <row r="50" spans="2:17" ht="12.75" customHeight="1">
      <c r="B50" s="302">
        <f t="shared" si="2"/>
        <v>23</v>
      </c>
      <c r="C50" s="170"/>
      <c r="D50" s="333"/>
      <c r="E50" s="304">
        <f t="shared" si="3"/>
        <v>7</v>
      </c>
      <c r="F50" s="11" t="s">
        <v>287</v>
      </c>
      <c r="G50" s="1052"/>
      <c r="H50" s="1053">
        <v>0</v>
      </c>
      <c r="I50" s="1054">
        <v>0</v>
      </c>
      <c r="J50" s="1054">
        <v>0</v>
      </c>
      <c r="K50" s="1054">
        <v>0</v>
      </c>
      <c r="L50" s="1054">
        <v>0</v>
      </c>
      <c r="M50" s="1054">
        <v>0</v>
      </c>
      <c r="N50" s="1054">
        <v>0</v>
      </c>
      <c r="O50" s="1055">
        <v>0</v>
      </c>
      <c r="P50" s="1444">
        <v>1</v>
      </c>
      <c r="Q50" s="1444">
        <v>1</v>
      </c>
    </row>
    <row r="51" spans="2:17" ht="12.75" customHeight="1">
      <c r="B51" s="302">
        <f t="shared" si="2"/>
        <v>24</v>
      </c>
      <c r="C51" s="170"/>
      <c r="D51" s="333"/>
      <c r="E51" s="304">
        <f t="shared" si="3"/>
        <v>8</v>
      </c>
      <c r="F51" s="11" t="s">
        <v>288</v>
      </c>
      <c r="G51" s="1052"/>
      <c r="H51" s="1053">
        <v>0</v>
      </c>
      <c r="I51" s="1054">
        <v>0</v>
      </c>
      <c r="J51" s="1054">
        <v>0</v>
      </c>
      <c r="K51" s="1054">
        <v>0</v>
      </c>
      <c r="L51" s="1054">
        <v>0</v>
      </c>
      <c r="M51" s="1054">
        <v>0</v>
      </c>
      <c r="N51" s="1054">
        <v>0</v>
      </c>
      <c r="O51" s="1055">
        <v>0</v>
      </c>
      <c r="P51" s="1444">
        <v>1</v>
      </c>
      <c r="Q51" s="1444">
        <v>1</v>
      </c>
    </row>
    <row r="52" spans="2:17" ht="12.75" customHeight="1">
      <c r="B52" s="302">
        <f t="shared" si="2"/>
        <v>25</v>
      </c>
      <c r="C52" s="170"/>
      <c r="D52" s="333"/>
      <c r="E52" s="304">
        <f t="shared" si="3"/>
        <v>9</v>
      </c>
      <c r="F52" s="11" t="s">
        <v>289</v>
      </c>
      <c r="G52" s="1052"/>
      <c r="H52" s="1053">
        <v>0</v>
      </c>
      <c r="I52" s="1054">
        <v>0</v>
      </c>
      <c r="J52" s="1054">
        <v>0</v>
      </c>
      <c r="K52" s="1054">
        <v>0</v>
      </c>
      <c r="L52" s="1054">
        <v>0</v>
      </c>
      <c r="M52" s="1054">
        <v>0</v>
      </c>
      <c r="N52" s="1054">
        <v>0</v>
      </c>
      <c r="O52" s="1055">
        <v>0</v>
      </c>
      <c r="P52" s="1444">
        <v>1</v>
      </c>
      <c r="Q52" s="1444">
        <v>1</v>
      </c>
    </row>
    <row r="53" spans="2:17" ht="12.75" customHeight="1">
      <c r="B53" s="302">
        <f t="shared" si="2"/>
        <v>26</v>
      </c>
      <c r="C53" s="170"/>
      <c r="D53" s="333"/>
      <c r="E53" s="304">
        <f t="shared" si="3"/>
        <v>10</v>
      </c>
      <c r="F53" s="11" t="s">
        <v>290</v>
      </c>
      <c r="G53" s="1052"/>
      <c r="H53" s="1053">
        <v>0</v>
      </c>
      <c r="I53" s="1054">
        <v>0</v>
      </c>
      <c r="J53" s="1054">
        <v>0</v>
      </c>
      <c r="K53" s="1054">
        <v>0</v>
      </c>
      <c r="L53" s="1054">
        <v>0</v>
      </c>
      <c r="M53" s="1054">
        <v>0</v>
      </c>
      <c r="N53" s="1054">
        <v>0</v>
      </c>
      <c r="O53" s="1055">
        <v>0</v>
      </c>
      <c r="P53" s="1444">
        <v>1</v>
      </c>
      <c r="Q53" s="1444">
        <v>1</v>
      </c>
    </row>
    <row r="54" spans="2:17" ht="12.75" customHeight="1">
      <c r="B54" s="302">
        <f t="shared" si="2"/>
        <v>27</v>
      </c>
      <c r="C54" s="170"/>
      <c r="D54" s="333"/>
      <c r="E54" s="304">
        <f t="shared" si="3"/>
        <v>11</v>
      </c>
      <c r="F54" s="11" t="s">
        <v>291</v>
      </c>
      <c r="G54" s="1052"/>
      <c r="H54" s="1053">
        <v>0</v>
      </c>
      <c r="I54" s="1054">
        <v>0</v>
      </c>
      <c r="J54" s="1054">
        <v>0</v>
      </c>
      <c r="K54" s="1054">
        <v>0</v>
      </c>
      <c r="L54" s="1054">
        <v>0</v>
      </c>
      <c r="M54" s="1054">
        <v>0</v>
      </c>
      <c r="N54" s="1054">
        <v>0</v>
      </c>
      <c r="O54" s="1055">
        <v>0</v>
      </c>
      <c r="P54" s="1444">
        <v>1</v>
      </c>
      <c r="Q54" s="1444">
        <v>1</v>
      </c>
    </row>
    <row r="55" spans="2:17" ht="12.75" customHeight="1">
      <c r="B55" s="302">
        <f t="shared" si="2"/>
        <v>28</v>
      </c>
      <c r="C55" s="170"/>
      <c r="D55" s="333"/>
      <c r="E55" s="304">
        <f t="shared" si="3"/>
        <v>12</v>
      </c>
      <c r="F55" s="11" t="s">
        <v>292</v>
      </c>
      <c r="G55" s="1052"/>
      <c r="H55" s="1053">
        <v>0</v>
      </c>
      <c r="I55" s="1054">
        <v>0</v>
      </c>
      <c r="J55" s="1054">
        <v>0</v>
      </c>
      <c r="K55" s="1054">
        <v>0</v>
      </c>
      <c r="L55" s="1054">
        <v>0</v>
      </c>
      <c r="M55" s="1054">
        <v>0</v>
      </c>
      <c r="N55" s="1054">
        <v>0</v>
      </c>
      <c r="O55" s="1055">
        <v>0</v>
      </c>
      <c r="P55" s="1444">
        <v>1</v>
      </c>
      <c r="Q55" s="1444">
        <v>1</v>
      </c>
    </row>
    <row r="56" spans="2:17" ht="12.75" customHeight="1">
      <c r="B56" s="302">
        <f t="shared" si="2"/>
        <v>29</v>
      </c>
      <c r="C56" s="170"/>
      <c r="D56" s="333"/>
      <c r="E56" s="304">
        <f t="shared" si="3"/>
        <v>13</v>
      </c>
      <c r="F56" s="11" t="s">
        <v>293</v>
      </c>
      <c r="G56" s="1052"/>
      <c r="H56" s="1053">
        <v>0</v>
      </c>
      <c r="I56" s="1054">
        <v>0</v>
      </c>
      <c r="J56" s="1054">
        <v>0</v>
      </c>
      <c r="K56" s="1054">
        <v>0</v>
      </c>
      <c r="L56" s="1054">
        <v>0</v>
      </c>
      <c r="M56" s="1054">
        <v>0</v>
      </c>
      <c r="N56" s="1054">
        <v>0</v>
      </c>
      <c r="O56" s="1055">
        <v>0</v>
      </c>
      <c r="P56" s="1444">
        <v>1</v>
      </c>
      <c r="Q56" s="1444">
        <v>1</v>
      </c>
    </row>
    <row r="57" spans="2:17" ht="12.75" customHeight="1">
      <c r="B57" s="302">
        <f t="shared" si="2"/>
        <v>30</v>
      </c>
      <c r="C57" s="170"/>
      <c r="D57" s="333"/>
      <c r="E57" s="304">
        <f t="shared" si="3"/>
        <v>14</v>
      </c>
      <c r="F57" s="11" t="s">
        <v>294</v>
      </c>
      <c r="G57" s="1052"/>
      <c r="H57" s="1053">
        <v>0</v>
      </c>
      <c r="I57" s="1054">
        <v>0</v>
      </c>
      <c r="J57" s="1054">
        <v>0</v>
      </c>
      <c r="K57" s="1054">
        <v>0</v>
      </c>
      <c r="L57" s="1054">
        <v>0</v>
      </c>
      <c r="M57" s="1054">
        <v>0</v>
      </c>
      <c r="N57" s="1054">
        <v>0</v>
      </c>
      <c r="O57" s="1055">
        <v>0</v>
      </c>
      <c r="P57" s="1444">
        <v>1</v>
      </c>
      <c r="Q57" s="1444">
        <v>1</v>
      </c>
    </row>
    <row r="58" spans="2:17" ht="12.75" customHeight="1">
      <c r="B58" s="302">
        <f t="shared" si="2"/>
        <v>31</v>
      </c>
      <c r="C58" s="170"/>
      <c r="D58" s="333"/>
      <c r="E58" s="304">
        <f t="shared" si="3"/>
        <v>15</v>
      </c>
      <c r="F58" s="11" t="s">
        <v>295</v>
      </c>
      <c r="G58" s="1052"/>
      <c r="H58" s="1053">
        <v>0</v>
      </c>
      <c r="I58" s="1054">
        <v>0</v>
      </c>
      <c r="J58" s="1054">
        <v>0</v>
      </c>
      <c r="K58" s="1054">
        <v>0</v>
      </c>
      <c r="L58" s="1054">
        <v>0</v>
      </c>
      <c r="M58" s="1054">
        <v>0</v>
      </c>
      <c r="N58" s="1054">
        <v>0</v>
      </c>
      <c r="O58" s="1055">
        <v>0</v>
      </c>
      <c r="P58" s="1444">
        <v>1</v>
      </c>
      <c r="Q58" s="1444">
        <v>1</v>
      </c>
    </row>
    <row r="59" spans="2:17" ht="12.75" customHeight="1" thickBot="1">
      <c r="B59" s="302">
        <f t="shared" si="2"/>
        <v>32</v>
      </c>
      <c r="C59" s="170"/>
      <c r="D59" s="1066"/>
      <c r="E59" s="411">
        <f t="shared" si="3"/>
        <v>16</v>
      </c>
      <c r="F59" s="1067" t="s">
        <v>296</v>
      </c>
      <c r="G59" s="1068"/>
      <c r="H59" s="1069">
        <v>0</v>
      </c>
      <c r="I59" s="1070">
        <v>0</v>
      </c>
      <c r="J59" s="1070">
        <v>0</v>
      </c>
      <c r="K59" s="1070">
        <v>0</v>
      </c>
      <c r="L59" s="1070">
        <v>0</v>
      </c>
      <c r="M59" s="1070">
        <v>0</v>
      </c>
      <c r="N59" s="1070">
        <v>0</v>
      </c>
      <c r="O59" s="1071">
        <v>0</v>
      </c>
      <c r="P59" s="1444">
        <v>1</v>
      </c>
      <c r="Q59" s="1444">
        <v>1</v>
      </c>
    </row>
    <row r="60" spans="2:17" ht="12.75" customHeight="1" thickBot="1">
      <c r="B60" s="303">
        <f t="shared" si="2"/>
        <v>33</v>
      </c>
      <c r="C60" s="198"/>
      <c r="D60" s="74" t="s">
        <v>181</v>
      </c>
      <c r="E60" s="74"/>
      <c r="F60" s="74"/>
      <c r="G60" s="74"/>
      <c r="H60" s="1072">
        <v>1</v>
      </c>
      <c r="I60" s="1073">
        <v>1</v>
      </c>
      <c r="J60" s="1073">
        <v>1</v>
      </c>
      <c r="K60" s="1073">
        <v>1</v>
      </c>
      <c r="L60" s="1073">
        <v>1</v>
      </c>
      <c r="M60" s="1073">
        <v>1</v>
      </c>
      <c r="N60" s="1073">
        <v>1</v>
      </c>
      <c r="O60" s="1074">
        <v>1</v>
      </c>
      <c r="P60" s="1075"/>
      <c r="Q60" s="1076"/>
    </row>
    <row r="61" spans="2:17" ht="12.75" customHeight="1">
      <c r="B61" s="72"/>
      <c r="Q61" s="441"/>
    </row>
    <row r="62" spans="1:17" s="220" customFormat="1" ht="12.75" customHeight="1">
      <c r="A62" s="230" t="s">
        <v>297</v>
      </c>
      <c r="B62" s="230"/>
      <c r="Q62" s="406"/>
    </row>
    <row r="63" spans="2:17" ht="12.75" customHeight="1" thickBot="1">
      <c r="B63" s="72"/>
      <c r="Q63" s="441"/>
    </row>
    <row r="64" spans="2:17" ht="12.75" customHeight="1" thickBot="1">
      <c r="B64" s="72"/>
      <c r="C64" s="72"/>
      <c r="H64" s="1533" t="s">
        <v>298</v>
      </c>
      <c r="I64" s="1534"/>
      <c r="J64" s="1534"/>
      <c r="K64" s="1535"/>
      <c r="L64" s="1533" t="s">
        <v>222</v>
      </c>
      <c r="M64" s="1534"/>
      <c r="N64" s="1534"/>
      <c r="O64" s="1535"/>
      <c r="Q64" s="441"/>
    </row>
    <row r="65" spans="8:17" s="72" customFormat="1" ht="100.5" customHeight="1">
      <c r="H65" s="1566" t="s">
        <v>299</v>
      </c>
      <c r="I65" s="1566"/>
      <c r="J65" s="1536" t="str">
        <f>C16</f>
        <v>Τμήμα του κοινού κόστους υπηρεσιών πρόσβασης και μετάδοσης που κατανέμονται στις υπηρεσίες πρόσβασης</v>
      </c>
      <c r="K65" s="1537"/>
      <c r="L65" s="1566" t="s">
        <v>299</v>
      </c>
      <c r="M65" s="1566"/>
      <c r="N65" s="1536" t="str">
        <f>C19</f>
        <v>Μεσοσταθμισμένο απασχολούμενο κεφάλαιο κοινό στις υπηρεσίες πρόσβασης και μετάδοσης που έχει κατανεμηθεί στις υπηρεσίες πρόσβασης </v>
      </c>
      <c r="O65" s="1537"/>
      <c r="Q65" s="503"/>
    </row>
    <row r="66" spans="8:17" s="72" customFormat="1" ht="109.5" customHeight="1" thickBot="1">
      <c r="H66" s="638" t="str">
        <f>H12</f>
        <v>Συνδεδεμένα με το Δίκτυο</v>
      </c>
      <c r="I66" s="639" t="str">
        <f>O12</f>
        <v>Συνδεδεμένα με την πώληση υπηρεσιών πρόσβασης σε αιτούμενους πρόσβαση</v>
      </c>
      <c r="J66" s="638" t="str">
        <f>H12</f>
        <v>Συνδεδεμένα με το Δίκτυο</v>
      </c>
      <c r="K66" s="640" t="str">
        <f>O12</f>
        <v>Συνδεδεμένα με την πώληση υπηρεσιών πρόσβασης σε αιτούμενους πρόσβαση</v>
      </c>
      <c r="L66" s="638" t="str">
        <f>H12</f>
        <v>Συνδεδεμένα με το Δίκτυο</v>
      </c>
      <c r="M66" s="640" t="str">
        <f>O12</f>
        <v>Συνδεδεμένα με την πώληση υπηρεσιών πρόσβασης σε αιτούμενους πρόσβαση</v>
      </c>
      <c r="N66" s="638" t="str">
        <f>H12</f>
        <v>Συνδεδεμένα με το Δίκτυο</v>
      </c>
      <c r="O66" s="639" t="str">
        <f>O12</f>
        <v>Συνδεδεμένα με την πώληση υπηρεσιών πρόσβασης σε αιτούμενους πρόσβαση</v>
      </c>
      <c r="Q66" s="503"/>
    </row>
    <row r="67" spans="2:17" ht="12.75">
      <c r="B67" s="301">
        <v>1</v>
      </c>
      <c r="C67" s="73"/>
      <c r="D67" s="641" t="str">
        <f>D28</f>
        <v>1</v>
      </c>
      <c r="E67" s="1551" t="str">
        <f>E28</f>
        <v>Πρόσβαση στο δημόσιο τηλεφωνικό δίκτυο (συμπεριλαμβανομένης της Χονδρικής Εκμίσθωσης Γραμμών)</v>
      </c>
      <c r="F67" s="1552"/>
      <c r="G67" s="408"/>
      <c r="H67" s="642"/>
      <c r="I67" s="643"/>
      <c r="J67" s="644"/>
      <c r="K67" s="644"/>
      <c r="L67" s="645"/>
      <c r="M67" s="644"/>
      <c r="N67" s="646"/>
      <c r="O67" s="1077"/>
      <c r="Q67" s="441"/>
    </row>
    <row r="68" spans="2:17" ht="12.75" customHeight="1">
      <c r="B68" s="302">
        <f>B67+1</f>
        <v>2</v>
      </c>
      <c r="C68" s="170"/>
      <c r="D68" s="410"/>
      <c r="E68" s="647" t="str">
        <f aca="true" t="shared" si="4" ref="E68:F70">E29</f>
        <v>1.1</v>
      </c>
      <c r="F68" s="648" t="str">
        <f t="shared" si="4"/>
        <v>PSTN</v>
      </c>
      <c r="G68" s="409"/>
      <c r="H68" s="649">
        <f>SUMPRODUCT($H$15:$N$15,H29:N29)</f>
        <v>0</v>
      </c>
      <c r="I68" s="650">
        <f>$O$15*O29</f>
        <v>0</v>
      </c>
      <c r="J68" s="484">
        <f>SUMPRODUCT($H$16:$N$16,H29:N29)</f>
        <v>0</v>
      </c>
      <c r="K68" s="650">
        <f>$O$15*Q29</f>
        <v>0</v>
      </c>
      <c r="L68" s="651">
        <f>SUMPRODUCT($H$18:$N$18,H29:N29)</f>
        <v>0</v>
      </c>
      <c r="M68" s="484">
        <f>$O$18*O29</f>
        <v>0</v>
      </c>
      <c r="N68" s="652">
        <f>SUMPRODUCT($H$19:$N$19,H29:N29)</f>
        <v>0</v>
      </c>
      <c r="O68" s="1078">
        <f>$O$19*O29</f>
        <v>0</v>
      </c>
      <c r="Q68" s="441"/>
    </row>
    <row r="69" spans="2:17" ht="12.75" customHeight="1">
      <c r="B69" s="302">
        <f aca="true" t="shared" si="5" ref="B69:B82">B68+1</f>
        <v>3</v>
      </c>
      <c r="C69" s="170"/>
      <c r="D69" s="410"/>
      <c r="E69" s="647" t="str">
        <f t="shared" si="4"/>
        <v>1.2</v>
      </c>
      <c r="F69" s="648" t="str">
        <f t="shared" si="4"/>
        <v>ISDN-BRA</v>
      </c>
      <c r="G69" s="409"/>
      <c r="H69" s="649">
        <f>SUMPRODUCT($H$15:$N$15,H30:N30)</f>
        <v>0</v>
      </c>
      <c r="I69" s="650">
        <f>$O$15*O30</f>
        <v>0</v>
      </c>
      <c r="J69" s="484">
        <f>SUMPRODUCT($H$16:$N$16,H30:N30)</f>
        <v>0</v>
      </c>
      <c r="K69" s="484">
        <f>SUMPRODUCT($O$16,O30)</f>
        <v>0</v>
      </c>
      <c r="L69" s="651">
        <f>SUMPRODUCT($H$18:$N$18,H30:N30)</f>
        <v>0</v>
      </c>
      <c r="M69" s="484">
        <f>$O$18*O30</f>
        <v>0</v>
      </c>
      <c r="N69" s="652">
        <f>SUMPRODUCT($H$19:$N$19,H30:N30)</f>
        <v>0</v>
      </c>
      <c r="O69" s="1078">
        <f>$O$19*O30</f>
        <v>0</v>
      </c>
      <c r="Q69" s="441"/>
    </row>
    <row r="70" spans="2:17" ht="12.75" customHeight="1">
      <c r="B70" s="302">
        <f t="shared" si="5"/>
        <v>4</v>
      </c>
      <c r="C70" s="170"/>
      <c r="D70" s="410"/>
      <c r="E70" s="647" t="str">
        <f t="shared" si="4"/>
        <v>1.3</v>
      </c>
      <c r="F70" s="648" t="str">
        <f t="shared" si="4"/>
        <v>ISDN-PRA</v>
      </c>
      <c r="G70" s="409"/>
      <c r="H70" s="649">
        <f>SUMPRODUCT($H$15:$N$15,H31:N31)</f>
        <v>0</v>
      </c>
      <c r="I70" s="650">
        <f>$O$15*O31</f>
        <v>0</v>
      </c>
      <c r="J70" s="484">
        <f>SUMPRODUCT($H$16:$N$16,H31:N31)</f>
        <v>0</v>
      </c>
      <c r="K70" s="484">
        <f>SUMPRODUCT($O$16,O31)</f>
        <v>0</v>
      </c>
      <c r="L70" s="651">
        <f>SUMPRODUCT($H$18:$N$18,H31:N31)</f>
        <v>0</v>
      </c>
      <c r="M70" s="484">
        <f>$O$18*O31</f>
        <v>0</v>
      </c>
      <c r="N70" s="652">
        <f>SUMPRODUCT($H$19:$N$19,H31:N31)</f>
        <v>0</v>
      </c>
      <c r="O70" s="1078">
        <f>$O$19*O31</f>
        <v>0</v>
      </c>
      <c r="Q70" s="441"/>
    </row>
    <row r="71" spans="2:17" ht="12.75" customHeight="1">
      <c r="B71" s="302">
        <f t="shared" si="5"/>
        <v>5</v>
      </c>
      <c r="C71" s="170"/>
      <c r="D71" s="653" t="str">
        <f>D32</f>
        <v>2</v>
      </c>
      <c r="E71" s="1544" t="str">
        <f>E32</f>
        <v>Αδεσμοποίητη πρόσβαση στον τοπικό βρόχο</v>
      </c>
      <c r="F71" s="1545"/>
      <c r="G71" s="409"/>
      <c r="H71" s="649"/>
      <c r="I71" s="650"/>
      <c r="J71" s="484"/>
      <c r="K71" s="484"/>
      <c r="L71" s="651"/>
      <c r="M71" s="484"/>
      <c r="N71" s="652"/>
      <c r="O71" s="1078"/>
      <c r="Q71" s="441"/>
    </row>
    <row r="72" spans="2:17" ht="41.25" customHeight="1">
      <c r="B72" s="302">
        <f t="shared" si="5"/>
        <v>6</v>
      </c>
      <c r="C72" s="170"/>
      <c r="D72" s="410"/>
      <c r="E72" s="647" t="str">
        <f aca="true" t="shared" si="6" ref="E72:F75">E33</f>
        <v>2.1</v>
      </c>
      <c r="F72" s="37" t="str">
        <f t="shared" si="6"/>
        <v>Πλήρως αδεσμοποίητη πρόσβαση στον τοπικό βρόχο</v>
      </c>
      <c r="G72" s="409"/>
      <c r="H72" s="649">
        <f>SUMPRODUCT($H$15:$N$15,H33:N33)</f>
        <v>0</v>
      </c>
      <c r="I72" s="650">
        <f>$O$15*O33</f>
        <v>0</v>
      </c>
      <c r="J72" s="484">
        <f>SUMPRODUCT($H$16:$N$16,H33:N33)</f>
        <v>0</v>
      </c>
      <c r="K72" s="484">
        <f>SUMPRODUCT($O$16,O33)</f>
        <v>0</v>
      </c>
      <c r="L72" s="651">
        <f>SUMPRODUCT($H$18:$N$18,H33:N33)</f>
        <v>0</v>
      </c>
      <c r="M72" s="484">
        <f>$O$18*O33</f>
        <v>0</v>
      </c>
      <c r="N72" s="652">
        <f>SUMPRODUCT($H$19:$N$19,H33:N33)</f>
        <v>0</v>
      </c>
      <c r="O72" s="1078">
        <f>$O$19*O33</f>
        <v>0</v>
      </c>
      <c r="Q72" s="441"/>
    </row>
    <row r="73" spans="2:17" ht="41.25" customHeight="1">
      <c r="B73" s="302">
        <f t="shared" si="5"/>
        <v>7</v>
      </c>
      <c r="C73" s="170"/>
      <c r="D73" s="410"/>
      <c r="E73" s="647" t="str">
        <f t="shared" si="6"/>
        <v>2.2</v>
      </c>
      <c r="F73" s="37" t="str">
        <f t="shared" si="6"/>
        <v>Πλήρως αδεσμοποίητη πρόσβαση στον υπο-βρόχο</v>
      </c>
      <c r="G73" s="409"/>
      <c r="H73" s="649">
        <f>SUMPRODUCT($H$15:$N$15,H34:N34)</f>
        <v>0</v>
      </c>
      <c r="I73" s="650">
        <f>$O$15*O34</f>
        <v>0</v>
      </c>
      <c r="J73" s="484">
        <f>SUMPRODUCT($H$16:$N$16,H34:N34)</f>
        <v>0</v>
      </c>
      <c r="K73" s="484">
        <f>SUMPRODUCT($O$16,O34)</f>
        <v>0</v>
      </c>
      <c r="L73" s="651">
        <f>SUMPRODUCT($H$18:$N$18,H34:N34)</f>
        <v>0</v>
      </c>
      <c r="M73" s="484">
        <f>$O$18*O34</f>
        <v>0</v>
      </c>
      <c r="N73" s="652">
        <f>SUMPRODUCT($H$19:$N$19,H34:N34)</f>
        <v>0</v>
      </c>
      <c r="O73" s="1078">
        <f>$O$19*O34</f>
        <v>0</v>
      </c>
      <c r="Q73" s="441"/>
    </row>
    <row r="74" spans="2:17" ht="23.25" customHeight="1">
      <c r="B74" s="302">
        <f t="shared" si="5"/>
        <v>8</v>
      </c>
      <c r="C74" s="170"/>
      <c r="D74" s="410"/>
      <c r="E74" s="647" t="str">
        <f t="shared" si="6"/>
        <v>2.3</v>
      </c>
      <c r="F74" s="37" t="str">
        <f t="shared" si="6"/>
        <v>Μεριζόμενη πρόσβαση στον τοπικό βρόχο</v>
      </c>
      <c r="G74" s="409"/>
      <c r="H74" s="649">
        <f>SUMPRODUCT($H$15:$N$15,H35:N35)</f>
        <v>0</v>
      </c>
      <c r="I74" s="650">
        <f>$O$15*O35</f>
        <v>0</v>
      </c>
      <c r="J74" s="484">
        <f>SUMPRODUCT($H$16:$N$16,H35:N35)</f>
        <v>0</v>
      </c>
      <c r="K74" s="484">
        <f>SUMPRODUCT($O$16,O35)</f>
        <v>0</v>
      </c>
      <c r="L74" s="651">
        <f>SUMPRODUCT($H$18:$N$18,H35:N35)</f>
        <v>0</v>
      </c>
      <c r="M74" s="484">
        <f>$O$18*O35</f>
        <v>0</v>
      </c>
      <c r="N74" s="652">
        <f>SUMPRODUCT($H$19:$N$19,H35:N35)</f>
        <v>0</v>
      </c>
      <c r="O74" s="1078">
        <f>$O$19*O35</f>
        <v>0</v>
      </c>
      <c r="Q74" s="441"/>
    </row>
    <row r="75" spans="2:17" ht="30.75" customHeight="1">
      <c r="B75" s="302">
        <f t="shared" si="5"/>
        <v>9</v>
      </c>
      <c r="C75" s="170"/>
      <c r="D75" s="410"/>
      <c r="E75" s="647" t="str">
        <f t="shared" si="6"/>
        <v>2.4</v>
      </c>
      <c r="F75" s="37" t="str">
        <f t="shared" si="6"/>
        <v>Μεριζόμενη πρόσβαση στον υπο-βρόχο</v>
      </c>
      <c r="G75" s="409"/>
      <c r="H75" s="649">
        <f>SUMPRODUCT($H$15:$N$15,H36:N36)</f>
        <v>0</v>
      </c>
      <c r="I75" s="650">
        <f>$O$15*O36</f>
        <v>0</v>
      </c>
      <c r="J75" s="484">
        <f>SUMPRODUCT($H$16:$N$16,H36:N36)</f>
        <v>0</v>
      </c>
      <c r="K75" s="484">
        <f>SUMPRODUCT($O$16,O36)</f>
        <v>0</v>
      </c>
      <c r="L75" s="651">
        <f>SUMPRODUCT($H$18:$N$18,H36:N36)</f>
        <v>0</v>
      </c>
      <c r="M75" s="484">
        <f>$O$18*O36</f>
        <v>0</v>
      </c>
      <c r="N75" s="652">
        <f>SUMPRODUCT($H$19:$N$19,H36:N36)</f>
        <v>0</v>
      </c>
      <c r="O75" s="1078">
        <f>$O$19*O36</f>
        <v>0</v>
      </c>
      <c r="Q75" s="441"/>
    </row>
    <row r="76" spans="2:17" ht="30.75" customHeight="1">
      <c r="B76" s="302">
        <f t="shared" si="5"/>
        <v>10</v>
      </c>
      <c r="C76" s="170"/>
      <c r="D76" s="653" t="str">
        <f>D37</f>
        <v>3</v>
      </c>
      <c r="E76" s="1555" t="str">
        <f>E37</f>
        <v>Στοιχεία DSL πρόσβασης της Χονδρικής Ευρυζωνικής Πρόσβασης</v>
      </c>
      <c r="F76" s="1556"/>
      <c r="G76" s="409"/>
      <c r="H76" s="649"/>
      <c r="I76" s="650"/>
      <c r="J76" s="484"/>
      <c r="K76" s="484"/>
      <c r="L76" s="651"/>
      <c r="M76" s="484"/>
      <c r="N76" s="652"/>
      <c r="O76" s="1078"/>
      <c r="Q76" s="441"/>
    </row>
    <row r="77" spans="2:17" ht="12.75" customHeight="1">
      <c r="B77" s="302">
        <f t="shared" si="5"/>
        <v>11</v>
      </c>
      <c r="C77" s="170"/>
      <c r="D77" s="653"/>
      <c r="E77" s="647" t="str">
        <f aca="true" t="shared" si="7" ref="E77:F81">E38</f>
        <v>3.1</v>
      </c>
      <c r="F77" s="648" t="str">
        <f t="shared" si="7"/>
        <v>AΡYΣ 1 Mbps</v>
      </c>
      <c r="G77" s="409"/>
      <c r="H77" s="649">
        <f>SUMPRODUCT($H$15:$N$15,H38:N38)</f>
        <v>0</v>
      </c>
      <c r="I77" s="650">
        <f>$O$15*O38</f>
        <v>0</v>
      </c>
      <c r="J77" s="484">
        <f>SUMPRODUCT($H$16:$N$16,H38:N38)</f>
        <v>0</v>
      </c>
      <c r="K77" s="484">
        <f>SUMPRODUCT($O$16,O38)</f>
        <v>0</v>
      </c>
      <c r="L77" s="651">
        <f>SUMPRODUCT($H$18:$N$18,H38:N38)</f>
        <v>0</v>
      </c>
      <c r="M77" s="484">
        <f>$O$18*O38</f>
        <v>0</v>
      </c>
      <c r="N77" s="652">
        <f>SUMPRODUCT($H$19:$N$19,H38:N38)</f>
        <v>0</v>
      </c>
      <c r="O77" s="1078">
        <f>$O$19*O38</f>
        <v>0</v>
      </c>
      <c r="Q77" s="441"/>
    </row>
    <row r="78" spans="2:17" ht="12.75" customHeight="1">
      <c r="B78" s="302">
        <f t="shared" si="5"/>
        <v>12</v>
      </c>
      <c r="C78" s="170"/>
      <c r="D78" s="653"/>
      <c r="E78" s="647" t="str">
        <f t="shared" si="7"/>
        <v>3.2</v>
      </c>
      <c r="F78" s="648" t="str">
        <f t="shared" si="7"/>
        <v>AΡYΣ 2 Mbps</v>
      </c>
      <c r="G78" s="409"/>
      <c r="H78" s="649">
        <f>SUMPRODUCT($H$15:$N$15,H39:N39)</f>
        <v>0</v>
      </c>
      <c r="I78" s="650">
        <f>$O$15*O39</f>
        <v>0</v>
      </c>
      <c r="J78" s="484">
        <f>SUMPRODUCT($H$16:$N$16,H39:N39)</f>
        <v>0</v>
      </c>
      <c r="K78" s="484">
        <f>SUMPRODUCT($O$16,O39)</f>
        <v>0</v>
      </c>
      <c r="L78" s="651">
        <f>SUMPRODUCT($H$18:$N$18,H39:N39)</f>
        <v>0</v>
      </c>
      <c r="M78" s="484">
        <f>$O$18*O39</f>
        <v>0</v>
      </c>
      <c r="N78" s="652">
        <f>SUMPRODUCT($H$19:$N$19,H39:N39)</f>
        <v>0</v>
      </c>
      <c r="O78" s="1078">
        <f>$O$19*O39</f>
        <v>0</v>
      </c>
      <c r="Q78" s="441"/>
    </row>
    <row r="79" spans="2:17" ht="12.75" customHeight="1">
      <c r="B79" s="302">
        <f t="shared" si="5"/>
        <v>13</v>
      </c>
      <c r="C79" s="170"/>
      <c r="D79" s="653"/>
      <c r="E79" s="647" t="str">
        <f t="shared" si="7"/>
        <v>3.3</v>
      </c>
      <c r="F79" s="648" t="str">
        <f t="shared" si="7"/>
        <v>AΡYΣ 4 Mbps</v>
      </c>
      <c r="G79" s="409"/>
      <c r="H79" s="649">
        <f>SUMPRODUCT($H$15:$N$15,H40:N40)</f>
        <v>0</v>
      </c>
      <c r="I79" s="650">
        <f>$O$15*O40</f>
        <v>0</v>
      </c>
      <c r="J79" s="484">
        <f>SUMPRODUCT($H$16:$N$16,H40:N40)</f>
        <v>0</v>
      </c>
      <c r="K79" s="484">
        <f>SUMPRODUCT($O$16,O40)</f>
        <v>0</v>
      </c>
      <c r="L79" s="651">
        <f>SUMPRODUCT($H$18:$N$18,H40:N40)</f>
        <v>0</v>
      </c>
      <c r="M79" s="484">
        <f>$O$18*O40</f>
        <v>0</v>
      </c>
      <c r="N79" s="652">
        <f>SUMPRODUCT($H$19:$N$19,H40:N40)</f>
        <v>0</v>
      </c>
      <c r="O79" s="1078">
        <f>$O$19*O40</f>
        <v>0</v>
      </c>
      <c r="Q79" s="441"/>
    </row>
    <row r="80" spans="2:17" ht="12.75" customHeight="1">
      <c r="B80" s="302">
        <f t="shared" si="5"/>
        <v>14</v>
      </c>
      <c r="C80" s="170"/>
      <c r="D80" s="653"/>
      <c r="E80" s="647" t="str">
        <f t="shared" si="7"/>
        <v>3.4</v>
      </c>
      <c r="F80" s="648" t="str">
        <f t="shared" si="7"/>
        <v>AΡYΣ 8 Mbps</v>
      </c>
      <c r="G80" s="409"/>
      <c r="H80" s="649">
        <f>SUMPRODUCT($H$15:$N$15,H41:N41)</f>
        <v>0</v>
      </c>
      <c r="I80" s="650">
        <f>$O$15*O41</f>
        <v>0</v>
      </c>
      <c r="J80" s="484">
        <f>SUMPRODUCT($H$16:$N$16,H41:N41)</f>
        <v>0</v>
      </c>
      <c r="K80" s="484">
        <f>SUMPRODUCT($O$16,O41)</f>
        <v>0</v>
      </c>
      <c r="L80" s="651">
        <f>SUMPRODUCT($H$18:$N$18,H41:N41)</f>
        <v>0</v>
      </c>
      <c r="M80" s="484">
        <f>$O$18*O41</f>
        <v>0</v>
      </c>
      <c r="N80" s="652">
        <f>SUMPRODUCT($H$19:$N$19,H41:N41)</f>
        <v>0</v>
      </c>
      <c r="O80" s="1078">
        <f>$O$19*O41</f>
        <v>0</v>
      </c>
      <c r="Q80" s="441"/>
    </row>
    <row r="81" spans="2:17" ht="12.75" customHeight="1">
      <c r="B81" s="302">
        <f t="shared" si="5"/>
        <v>15</v>
      </c>
      <c r="C81" s="170"/>
      <c r="D81" s="653"/>
      <c r="E81" s="647" t="str">
        <f t="shared" si="7"/>
        <v>3.5</v>
      </c>
      <c r="F81" s="648" t="str">
        <f t="shared" si="7"/>
        <v>AΡYΣ Έως 24 Mbps</v>
      </c>
      <c r="G81" s="409"/>
      <c r="H81" s="649">
        <f>SUMPRODUCT($H$15:$N$15,H42:N42)</f>
        <v>0</v>
      </c>
      <c r="I81" s="650">
        <f>$O$15*O42</f>
        <v>0</v>
      </c>
      <c r="J81" s="484">
        <f>SUMPRODUCT($H$16:$N$16,H42:N42)</f>
        <v>0</v>
      </c>
      <c r="K81" s="484">
        <f>SUMPRODUCT($O$16,O42)</f>
        <v>0</v>
      </c>
      <c r="L81" s="651">
        <f>SUMPRODUCT($H$18:$N$18,H42:N42)</f>
        <v>0</v>
      </c>
      <c r="M81" s="484">
        <f>$O$18*O42</f>
        <v>0</v>
      </c>
      <c r="N81" s="652">
        <f>SUMPRODUCT($H$19:$N$19,H42:N42)</f>
        <v>0</v>
      </c>
      <c r="O81" s="1078">
        <f>$O$19*O42</f>
        <v>0</v>
      </c>
      <c r="Q81" s="441"/>
    </row>
    <row r="82" spans="2:17" ht="24" customHeight="1">
      <c r="B82" s="302">
        <f t="shared" si="5"/>
        <v>16</v>
      </c>
      <c r="C82" s="170"/>
      <c r="D82" s="653" t="str">
        <f>D43</f>
        <v>4</v>
      </c>
      <c r="E82" s="1557" t="str">
        <f>E43</f>
        <v>Στοιχεία πρόσβασης των χονδρικών μισθωμένων γραμμών (εσωτερική και εξωτερική ζήτηση)</v>
      </c>
      <c r="F82" s="1557"/>
      <c r="G82" s="654"/>
      <c r="H82" s="649"/>
      <c r="I82" s="650"/>
      <c r="J82" s="484"/>
      <c r="K82" s="484"/>
      <c r="L82" s="651"/>
      <c r="M82" s="484"/>
      <c r="N82" s="652"/>
      <c r="O82" s="1078"/>
      <c r="Q82" s="441"/>
    </row>
    <row r="83" spans="2:17" ht="12.75" customHeight="1">
      <c r="B83" s="302">
        <f>B82+1</f>
        <v>17</v>
      </c>
      <c r="C83" s="170"/>
      <c r="D83" s="91"/>
      <c r="E83" s="304">
        <f aca="true" t="shared" si="8" ref="E83:F85">E44</f>
        <v>1</v>
      </c>
      <c r="F83" s="11" t="str">
        <f t="shared" si="8"/>
        <v>Αναλογικές M1020/25</v>
      </c>
      <c r="G83" s="89"/>
      <c r="H83" s="649">
        <f aca="true" t="shared" si="9" ref="H83:H91">SUMPRODUCT($H$15:$N$15,H44:N44)</f>
        <v>0</v>
      </c>
      <c r="I83" s="650">
        <f aca="true" t="shared" si="10" ref="I83:I91">$O$15*O44</f>
        <v>0</v>
      </c>
      <c r="J83" s="484">
        <f aca="true" t="shared" si="11" ref="J83:J91">SUMPRODUCT($H$16:$N$16,H44:N44)</f>
        <v>0</v>
      </c>
      <c r="K83" s="484">
        <f aca="true" t="shared" si="12" ref="K83:K91">SUMPRODUCT($O$16,O44)</f>
        <v>0</v>
      </c>
      <c r="L83" s="651">
        <f aca="true" t="shared" si="13" ref="L83:L91">SUMPRODUCT($H$18:$N$18,H44:N44)</f>
        <v>0</v>
      </c>
      <c r="M83" s="484">
        <f aca="true" t="shared" si="14" ref="M83:M91">$O$18*O44</f>
        <v>0</v>
      </c>
      <c r="N83" s="652">
        <f aca="true" t="shared" si="15" ref="N83:N91">SUMPRODUCT($H$19:$N$19,H44:N44)</f>
        <v>0</v>
      </c>
      <c r="O83" s="1078">
        <f aca="true" t="shared" si="16" ref="O83:O91">$O$19*O44</f>
        <v>0</v>
      </c>
      <c r="Q83" s="441"/>
    </row>
    <row r="84" spans="2:17" ht="12.75" customHeight="1">
      <c r="B84" s="302">
        <f>B83+1</f>
        <v>18</v>
      </c>
      <c r="C84" s="170"/>
      <c r="D84" s="91"/>
      <c r="E84" s="304">
        <f t="shared" si="8"/>
        <v>2</v>
      </c>
      <c r="F84" s="11" t="str">
        <f t="shared" si="8"/>
        <v>Αναλογικές M1040</v>
      </c>
      <c r="G84" s="89"/>
      <c r="H84" s="649">
        <f t="shared" si="9"/>
        <v>0</v>
      </c>
      <c r="I84" s="650">
        <f t="shared" si="10"/>
        <v>0</v>
      </c>
      <c r="J84" s="484">
        <f t="shared" si="11"/>
        <v>0</v>
      </c>
      <c r="K84" s="484">
        <f t="shared" si="12"/>
        <v>0</v>
      </c>
      <c r="L84" s="651">
        <f t="shared" si="13"/>
        <v>0</v>
      </c>
      <c r="M84" s="484">
        <f t="shared" si="14"/>
        <v>0</v>
      </c>
      <c r="N84" s="652">
        <f t="shared" si="15"/>
        <v>0</v>
      </c>
      <c r="O84" s="1078">
        <f t="shared" si="16"/>
        <v>0</v>
      </c>
      <c r="Q84" s="441"/>
    </row>
    <row r="85" spans="2:17" ht="12.75" customHeight="1">
      <c r="B85" s="302">
        <f>B84+1</f>
        <v>19</v>
      </c>
      <c r="C85" s="170"/>
      <c r="D85" s="91"/>
      <c r="E85" s="304">
        <f t="shared" si="8"/>
        <v>3</v>
      </c>
      <c r="F85" s="11" t="str">
        <f t="shared" si="8"/>
        <v>Ψηφιακές 64 kbps</v>
      </c>
      <c r="G85" s="89"/>
      <c r="H85" s="649">
        <f t="shared" si="9"/>
        <v>0</v>
      </c>
      <c r="I85" s="650">
        <f t="shared" si="10"/>
        <v>0</v>
      </c>
      <c r="J85" s="484">
        <f t="shared" si="11"/>
        <v>0</v>
      </c>
      <c r="K85" s="484">
        <f t="shared" si="12"/>
        <v>0</v>
      </c>
      <c r="L85" s="651">
        <f t="shared" si="13"/>
        <v>0</v>
      </c>
      <c r="M85" s="484">
        <f t="shared" si="14"/>
        <v>0</v>
      </c>
      <c r="N85" s="652">
        <f t="shared" si="15"/>
        <v>0</v>
      </c>
      <c r="O85" s="1078">
        <f t="shared" si="16"/>
        <v>0</v>
      </c>
      <c r="Q85" s="441"/>
    </row>
    <row r="86" spans="2:17" ht="12.75" customHeight="1">
      <c r="B86" s="302">
        <f aca="true" t="shared" si="17" ref="B86:B99">B85+1</f>
        <v>20</v>
      </c>
      <c r="C86" s="170"/>
      <c r="D86" s="91"/>
      <c r="E86" s="304">
        <f aca="true" t="shared" si="18" ref="E86:E91">E47</f>
        <v>4</v>
      </c>
      <c r="F86" s="11" t="str">
        <f aca="true" t="shared" si="19" ref="F86:F91">F47</f>
        <v>Ψηφιακές 128 kpbs</v>
      </c>
      <c r="G86" s="89"/>
      <c r="H86" s="649">
        <f t="shared" si="9"/>
        <v>0</v>
      </c>
      <c r="I86" s="650">
        <f t="shared" si="10"/>
        <v>0</v>
      </c>
      <c r="J86" s="484">
        <f t="shared" si="11"/>
        <v>0</v>
      </c>
      <c r="K86" s="484">
        <f t="shared" si="12"/>
        <v>0</v>
      </c>
      <c r="L86" s="651">
        <f t="shared" si="13"/>
        <v>0</v>
      </c>
      <c r="M86" s="484">
        <f t="shared" si="14"/>
        <v>0</v>
      </c>
      <c r="N86" s="652">
        <f t="shared" si="15"/>
        <v>0</v>
      </c>
      <c r="O86" s="1078">
        <f t="shared" si="16"/>
        <v>0</v>
      </c>
      <c r="Q86" s="441"/>
    </row>
    <row r="87" spans="2:17" ht="12.75" customHeight="1">
      <c r="B87" s="302">
        <f t="shared" si="17"/>
        <v>21</v>
      </c>
      <c r="C87" s="170"/>
      <c r="D87" s="91"/>
      <c r="E87" s="304">
        <f t="shared" si="18"/>
        <v>5</v>
      </c>
      <c r="F87" s="11" t="str">
        <f t="shared" si="19"/>
        <v>Ψηφιακές 256 kpbs</v>
      </c>
      <c r="G87" s="89"/>
      <c r="H87" s="649">
        <f t="shared" si="9"/>
        <v>0</v>
      </c>
      <c r="I87" s="650">
        <f t="shared" si="10"/>
        <v>0</v>
      </c>
      <c r="J87" s="484">
        <f t="shared" si="11"/>
        <v>0</v>
      </c>
      <c r="K87" s="484">
        <f t="shared" si="12"/>
        <v>0</v>
      </c>
      <c r="L87" s="651">
        <f t="shared" si="13"/>
        <v>0</v>
      </c>
      <c r="M87" s="484">
        <f t="shared" si="14"/>
        <v>0</v>
      </c>
      <c r="N87" s="652">
        <f t="shared" si="15"/>
        <v>0</v>
      </c>
      <c r="O87" s="1078">
        <f t="shared" si="16"/>
        <v>0</v>
      </c>
      <c r="Q87" s="441"/>
    </row>
    <row r="88" spans="2:17" ht="12.75" customHeight="1">
      <c r="B88" s="302">
        <f t="shared" si="17"/>
        <v>22</v>
      </c>
      <c r="C88" s="170"/>
      <c r="D88" s="91"/>
      <c r="E88" s="304">
        <f t="shared" si="18"/>
        <v>6</v>
      </c>
      <c r="F88" s="11" t="str">
        <f t="shared" si="19"/>
        <v>Ψηφιακές 384 kpbs</v>
      </c>
      <c r="G88" s="89"/>
      <c r="H88" s="649">
        <f t="shared" si="9"/>
        <v>0</v>
      </c>
      <c r="I88" s="650">
        <f t="shared" si="10"/>
        <v>0</v>
      </c>
      <c r="J88" s="484">
        <f t="shared" si="11"/>
        <v>0</v>
      </c>
      <c r="K88" s="484">
        <f t="shared" si="12"/>
        <v>0</v>
      </c>
      <c r="L88" s="651">
        <f t="shared" si="13"/>
        <v>0</v>
      </c>
      <c r="M88" s="484">
        <f t="shared" si="14"/>
        <v>0</v>
      </c>
      <c r="N88" s="652">
        <f t="shared" si="15"/>
        <v>0</v>
      </c>
      <c r="O88" s="1078">
        <f t="shared" si="16"/>
        <v>0</v>
      </c>
      <c r="Q88" s="441"/>
    </row>
    <row r="89" spans="2:17" ht="12.75" customHeight="1">
      <c r="B89" s="302">
        <f t="shared" si="17"/>
        <v>23</v>
      </c>
      <c r="C89" s="170"/>
      <c r="D89" s="91"/>
      <c r="E89" s="304">
        <f t="shared" si="18"/>
        <v>7</v>
      </c>
      <c r="F89" s="11" t="str">
        <f t="shared" si="19"/>
        <v>Ψηφιακές 512 kpbs</v>
      </c>
      <c r="G89" s="89"/>
      <c r="H89" s="649">
        <f t="shared" si="9"/>
        <v>0</v>
      </c>
      <c r="I89" s="650">
        <f t="shared" si="10"/>
        <v>0</v>
      </c>
      <c r="J89" s="484">
        <f t="shared" si="11"/>
        <v>0</v>
      </c>
      <c r="K89" s="484">
        <f t="shared" si="12"/>
        <v>0</v>
      </c>
      <c r="L89" s="651">
        <f t="shared" si="13"/>
        <v>0</v>
      </c>
      <c r="M89" s="484">
        <f t="shared" si="14"/>
        <v>0</v>
      </c>
      <c r="N89" s="652">
        <f t="shared" si="15"/>
        <v>0</v>
      </c>
      <c r="O89" s="1078">
        <f t="shared" si="16"/>
        <v>0</v>
      </c>
      <c r="Q89" s="441"/>
    </row>
    <row r="90" spans="2:17" ht="12.75" customHeight="1">
      <c r="B90" s="302">
        <f t="shared" si="17"/>
        <v>24</v>
      </c>
      <c r="C90" s="170"/>
      <c r="D90" s="91"/>
      <c r="E90" s="304">
        <f t="shared" si="18"/>
        <v>8</v>
      </c>
      <c r="F90" s="11" t="str">
        <f t="shared" si="19"/>
        <v>Ψηφιακές 1024 kpbs</v>
      </c>
      <c r="G90" s="89"/>
      <c r="H90" s="649">
        <f t="shared" si="9"/>
        <v>0</v>
      </c>
      <c r="I90" s="650">
        <f t="shared" si="10"/>
        <v>0</v>
      </c>
      <c r="J90" s="484">
        <f t="shared" si="11"/>
        <v>0</v>
      </c>
      <c r="K90" s="484">
        <f t="shared" si="12"/>
        <v>0</v>
      </c>
      <c r="L90" s="651">
        <f t="shared" si="13"/>
        <v>0</v>
      </c>
      <c r="M90" s="484">
        <f t="shared" si="14"/>
        <v>0</v>
      </c>
      <c r="N90" s="652">
        <f t="shared" si="15"/>
        <v>0</v>
      </c>
      <c r="O90" s="1078">
        <f t="shared" si="16"/>
        <v>0</v>
      </c>
      <c r="Q90" s="441"/>
    </row>
    <row r="91" spans="2:17" ht="12.75" customHeight="1">
      <c r="B91" s="302">
        <f t="shared" si="17"/>
        <v>25</v>
      </c>
      <c r="C91" s="170"/>
      <c r="D91" s="91"/>
      <c r="E91" s="304">
        <f t="shared" si="18"/>
        <v>9</v>
      </c>
      <c r="F91" s="11" t="str">
        <f t="shared" si="19"/>
        <v>Ψηφιακές 1920 kpbs</v>
      </c>
      <c r="G91" s="89"/>
      <c r="H91" s="649">
        <f t="shared" si="9"/>
        <v>0</v>
      </c>
      <c r="I91" s="650">
        <f t="shared" si="10"/>
        <v>0</v>
      </c>
      <c r="J91" s="484">
        <f t="shared" si="11"/>
        <v>0</v>
      </c>
      <c r="K91" s="484">
        <f t="shared" si="12"/>
        <v>0</v>
      </c>
      <c r="L91" s="651">
        <f t="shared" si="13"/>
        <v>0</v>
      </c>
      <c r="M91" s="484">
        <f t="shared" si="14"/>
        <v>0</v>
      </c>
      <c r="N91" s="652">
        <f t="shared" si="15"/>
        <v>0</v>
      </c>
      <c r="O91" s="1078">
        <f t="shared" si="16"/>
        <v>0</v>
      </c>
      <c r="Q91" s="441"/>
    </row>
    <row r="92" spans="2:17" ht="12.75" customHeight="1">
      <c r="B92" s="302">
        <f t="shared" si="17"/>
        <v>26</v>
      </c>
      <c r="C92" s="170"/>
      <c r="D92" s="91"/>
      <c r="E92" s="304">
        <f aca="true" t="shared" si="20" ref="E92:F98">E53</f>
        <v>10</v>
      </c>
      <c r="F92" s="11" t="str">
        <f t="shared" si="20"/>
        <v>Ψηφιακές 2 Mbps</v>
      </c>
      <c r="G92" s="89"/>
      <c r="H92" s="649">
        <f aca="true" t="shared" si="21" ref="H92:H98">SUMPRODUCT($H$15:$N$15,H53:N53)</f>
        <v>0</v>
      </c>
      <c r="I92" s="650">
        <f aca="true" t="shared" si="22" ref="I92:I98">$O$15*O53</f>
        <v>0</v>
      </c>
      <c r="J92" s="484">
        <f aca="true" t="shared" si="23" ref="J92:J98">SUMPRODUCT($H$16:$N$16,H53:N53)</f>
        <v>0</v>
      </c>
      <c r="K92" s="484">
        <f aca="true" t="shared" si="24" ref="K92:K98">SUMPRODUCT($O$16,O53)</f>
        <v>0</v>
      </c>
      <c r="L92" s="651">
        <f aca="true" t="shared" si="25" ref="L92:L98">SUMPRODUCT($H$18:$N$18,H53:N53)</f>
        <v>0</v>
      </c>
      <c r="M92" s="484">
        <f aca="true" t="shared" si="26" ref="M92:M98">$O$18*O53</f>
        <v>0</v>
      </c>
      <c r="N92" s="652">
        <f aca="true" t="shared" si="27" ref="N92:N98">SUMPRODUCT($H$19:$N$19,H53:N53)</f>
        <v>0</v>
      </c>
      <c r="O92" s="1078">
        <f aca="true" t="shared" si="28" ref="O92:O98">$O$19*O53</f>
        <v>0</v>
      </c>
      <c r="Q92" s="441"/>
    </row>
    <row r="93" spans="2:17" ht="12.75" customHeight="1">
      <c r="B93" s="302">
        <f t="shared" si="17"/>
        <v>27</v>
      </c>
      <c r="C93" s="170"/>
      <c r="D93" s="91"/>
      <c r="E93" s="304">
        <f t="shared" si="20"/>
        <v>11</v>
      </c>
      <c r="F93" s="11" t="str">
        <f t="shared" si="20"/>
        <v>Ψηφιακές 34 Mbps </v>
      </c>
      <c r="G93" s="89"/>
      <c r="H93" s="649">
        <f t="shared" si="21"/>
        <v>0</v>
      </c>
      <c r="I93" s="650">
        <f t="shared" si="22"/>
        <v>0</v>
      </c>
      <c r="J93" s="484">
        <f t="shared" si="23"/>
        <v>0</v>
      </c>
      <c r="K93" s="484">
        <f t="shared" si="24"/>
        <v>0</v>
      </c>
      <c r="L93" s="651">
        <f t="shared" si="25"/>
        <v>0</v>
      </c>
      <c r="M93" s="484">
        <f t="shared" si="26"/>
        <v>0</v>
      </c>
      <c r="N93" s="652">
        <f t="shared" si="27"/>
        <v>0</v>
      </c>
      <c r="O93" s="1078">
        <f t="shared" si="28"/>
        <v>0</v>
      </c>
      <c r="Q93" s="441"/>
    </row>
    <row r="94" spans="2:17" ht="12.75" customHeight="1">
      <c r="B94" s="302">
        <f t="shared" si="17"/>
        <v>28</v>
      </c>
      <c r="C94" s="170"/>
      <c r="D94" s="91"/>
      <c r="E94" s="304">
        <f t="shared" si="20"/>
        <v>12</v>
      </c>
      <c r="F94" s="11" t="str">
        <f t="shared" si="20"/>
        <v>Ψηφιακές 155 Mbps</v>
      </c>
      <c r="G94" s="89"/>
      <c r="H94" s="649">
        <f t="shared" si="21"/>
        <v>0</v>
      </c>
      <c r="I94" s="650">
        <f t="shared" si="22"/>
        <v>0</v>
      </c>
      <c r="J94" s="484">
        <f t="shared" si="23"/>
        <v>0</v>
      </c>
      <c r="K94" s="484">
        <f t="shared" si="24"/>
        <v>0</v>
      </c>
      <c r="L94" s="651">
        <f t="shared" si="25"/>
        <v>0</v>
      </c>
      <c r="M94" s="484">
        <f t="shared" si="26"/>
        <v>0</v>
      </c>
      <c r="N94" s="652">
        <f t="shared" si="27"/>
        <v>0</v>
      </c>
      <c r="O94" s="1078">
        <f t="shared" si="28"/>
        <v>0</v>
      </c>
      <c r="Q94" s="441"/>
    </row>
    <row r="95" spans="2:17" ht="12.75" customHeight="1">
      <c r="B95" s="302">
        <f t="shared" si="17"/>
        <v>29</v>
      </c>
      <c r="C95" s="170"/>
      <c r="D95" s="91"/>
      <c r="E95" s="304">
        <f t="shared" si="20"/>
        <v>13</v>
      </c>
      <c r="F95" s="11" t="str">
        <f t="shared" si="20"/>
        <v>Ψηφιακές &gt; 155 Mbps</v>
      </c>
      <c r="G95" s="89"/>
      <c r="H95" s="649">
        <f t="shared" si="21"/>
        <v>0</v>
      </c>
      <c r="I95" s="650">
        <f t="shared" si="22"/>
        <v>0</v>
      </c>
      <c r="J95" s="484">
        <f t="shared" si="23"/>
        <v>0</v>
      </c>
      <c r="K95" s="484">
        <f t="shared" si="24"/>
        <v>0</v>
      </c>
      <c r="L95" s="651">
        <f t="shared" si="25"/>
        <v>0</v>
      </c>
      <c r="M95" s="484">
        <f t="shared" si="26"/>
        <v>0</v>
      </c>
      <c r="N95" s="652">
        <f t="shared" si="27"/>
        <v>0</v>
      </c>
      <c r="O95" s="1078">
        <f t="shared" si="28"/>
        <v>0</v>
      </c>
      <c r="Q95" s="441"/>
    </row>
    <row r="96" spans="2:17" ht="12.75" customHeight="1">
      <c r="B96" s="302">
        <f t="shared" si="17"/>
        <v>30</v>
      </c>
      <c r="C96" s="170"/>
      <c r="D96" s="91"/>
      <c r="E96" s="304">
        <f t="shared" si="20"/>
        <v>14</v>
      </c>
      <c r="F96" s="11" t="str">
        <f t="shared" si="20"/>
        <v>Ζεύξεις διασύνδεσης</v>
      </c>
      <c r="G96" s="89"/>
      <c r="H96" s="649">
        <f t="shared" si="21"/>
        <v>0</v>
      </c>
      <c r="I96" s="650">
        <f t="shared" si="22"/>
        <v>0</v>
      </c>
      <c r="J96" s="484">
        <f t="shared" si="23"/>
        <v>0</v>
      </c>
      <c r="K96" s="484">
        <f t="shared" si="24"/>
        <v>0</v>
      </c>
      <c r="L96" s="651">
        <f t="shared" si="25"/>
        <v>0</v>
      </c>
      <c r="M96" s="484">
        <f t="shared" si="26"/>
        <v>0</v>
      </c>
      <c r="N96" s="652">
        <f t="shared" si="27"/>
        <v>0</v>
      </c>
      <c r="O96" s="1078">
        <f t="shared" si="28"/>
        <v>0</v>
      </c>
      <c r="Q96" s="441"/>
    </row>
    <row r="97" spans="2:17" ht="12.75" customHeight="1">
      <c r="B97" s="302">
        <f t="shared" si="17"/>
        <v>31</v>
      </c>
      <c r="C97" s="170"/>
      <c r="D97" s="91"/>
      <c r="E97" s="304">
        <f t="shared" si="20"/>
        <v>15</v>
      </c>
      <c r="F97" s="11" t="str">
        <f t="shared" si="20"/>
        <v>Ραδιοφωνική μετάδοση</v>
      </c>
      <c r="G97" s="89"/>
      <c r="H97" s="649">
        <f t="shared" si="21"/>
        <v>0</v>
      </c>
      <c r="I97" s="650">
        <f t="shared" si="22"/>
        <v>0</v>
      </c>
      <c r="J97" s="484">
        <f t="shared" si="23"/>
        <v>0</v>
      </c>
      <c r="K97" s="484">
        <f t="shared" si="24"/>
        <v>0</v>
      </c>
      <c r="L97" s="651">
        <f t="shared" si="25"/>
        <v>0</v>
      </c>
      <c r="M97" s="484">
        <f t="shared" si="26"/>
        <v>0</v>
      </c>
      <c r="N97" s="652">
        <f t="shared" si="27"/>
        <v>0</v>
      </c>
      <c r="O97" s="1078">
        <f t="shared" si="28"/>
        <v>0</v>
      </c>
      <c r="Q97" s="441"/>
    </row>
    <row r="98" spans="2:17" ht="12.75" customHeight="1" thickBot="1">
      <c r="B98" s="302">
        <f t="shared" si="17"/>
        <v>32</v>
      </c>
      <c r="C98" s="170"/>
      <c r="D98" s="117"/>
      <c r="E98" s="304">
        <f t="shared" si="20"/>
        <v>16</v>
      </c>
      <c r="F98" s="11" t="str">
        <f t="shared" si="20"/>
        <v>Τηλεοπτική μετάδοση</v>
      </c>
      <c r="G98" s="266"/>
      <c r="H98" s="655">
        <f t="shared" si="21"/>
        <v>0</v>
      </c>
      <c r="I98" s="656">
        <f t="shared" si="22"/>
        <v>0</v>
      </c>
      <c r="J98" s="657">
        <f t="shared" si="23"/>
        <v>0</v>
      </c>
      <c r="K98" s="657">
        <f t="shared" si="24"/>
        <v>0</v>
      </c>
      <c r="L98" s="658">
        <f t="shared" si="25"/>
        <v>0</v>
      </c>
      <c r="M98" s="657">
        <f t="shared" si="26"/>
        <v>0</v>
      </c>
      <c r="N98" s="659">
        <f t="shared" si="27"/>
        <v>0</v>
      </c>
      <c r="O98" s="1079">
        <f t="shared" si="28"/>
        <v>0</v>
      </c>
      <c r="Q98" s="441"/>
    </row>
    <row r="99" spans="2:17" ht="12.75" customHeight="1" thickBot="1">
      <c r="B99" s="303">
        <f t="shared" si="17"/>
        <v>33</v>
      </c>
      <c r="C99" s="407"/>
      <c r="D99" s="86" t="str">
        <f>D60</f>
        <v>Σύνολο</v>
      </c>
      <c r="E99" s="86"/>
      <c r="F99" s="86"/>
      <c r="G99" s="86"/>
      <c r="H99" s="660">
        <f aca="true" t="shared" si="29" ref="H99:O99">SUM(H67:H98)</f>
        <v>0</v>
      </c>
      <c r="I99" s="661">
        <f t="shared" si="29"/>
        <v>0</v>
      </c>
      <c r="J99" s="661">
        <f t="shared" si="29"/>
        <v>0</v>
      </c>
      <c r="K99" s="661">
        <f t="shared" si="29"/>
        <v>0</v>
      </c>
      <c r="L99" s="661">
        <f t="shared" si="29"/>
        <v>0</v>
      </c>
      <c r="M99" s="661">
        <f t="shared" si="29"/>
        <v>0</v>
      </c>
      <c r="N99" s="661">
        <f t="shared" si="29"/>
        <v>0</v>
      </c>
      <c r="O99" s="661">
        <f t="shared" si="29"/>
        <v>0</v>
      </c>
      <c r="Q99" s="441"/>
    </row>
    <row r="100" spans="2:17" ht="12.75" customHeight="1">
      <c r="B100" s="72"/>
      <c r="Q100" s="441"/>
    </row>
    <row r="101" spans="1:17" s="220" customFormat="1" ht="12.75" customHeight="1">
      <c r="A101" s="230" t="s">
        <v>300</v>
      </c>
      <c r="B101" s="249"/>
      <c r="Q101" s="406"/>
    </row>
    <row r="102" spans="2:17" ht="12.75" customHeight="1" thickBot="1">
      <c r="B102" s="72"/>
      <c r="Q102" s="441"/>
    </row>
    <row r="103" spans="2:17" ht="12.75" customHeight="1" thickBot="1">
      <c r="B103" s="503"/>
      <c r="C103" s="72"/>
      <c r="H103" s="1533" t="str">
        <f>H64</f>
        <v>Κόστη</v>
      </c>
      <c r="I103" s="1534"/>
      <c r="J103" s="1534"/>
      <c r="K103" s="1535"/>
      <c r="L103" s="1533" t="str">
        <f>L64</f>
        <v>Μεσοσταθμισμένο απασχολούμενο κεφάλαιο</v>
      </c>
      <c r="M103" s="1534"/>
      <c r="N103" s="1534"/>
      <c r="O103" s="1535"/>
      <c r="Q103" s="441"/>
    </row>
    <row r="104" spans="8:17" s="72" customFormat="1" ht="105.75" customHeight="1">
      <c r="H104" s="1566" t="str">
        <f>H65</f>
        <v>Επαυξητικά στις υπηρεσίες πρόσβασης</v>
      </c>
      <c r="I104" s="1566"/>
      <c r="J104" s="1574" t="str">
        <f>J65</f>
        <v>Τμήμα του κοινού κόστους υπηρεσιών πρόσβασης και μετάδοσης που κατανέμονται στις υπηρεσίες πρόσβασης</v>
      </c>
      <c r="K104" s="1537"/>
      <c r="L104" s="1537" t="str">
        <f>L65</f>
        <v>Επαυξητικά στις υπηρεσίες πρόσβασης</v>
      </c>
      <c r="M104" s="1566"/>
      <c r="N104" s="1574" t="str">
        <f>N65</f>
        <v>Μεσοσταθμισμένο απασχολούμενο κεφάλαιο κοινό στις υπηρεσίες πρόσβασης και μετάδοσης που έχει κατανεμηθεί στις υπηρεσίες πρόσβασης </v>
      </c>
      <c r="O104" s="1537"/>
      <c r="Q104" s="503"/>
    </row>
    <row r="105" spans="8:17" s="72" customFormat="1" ht="94.5" customHeight="1" thickBot="1">
      <c r="H105" s="638" t="str">
        <f>H66</f>
        <v>Συνδεδεμένα με το Δίκτυο</v>
      </c>
      <c r="I105" s="639" t="str">
        <f>I66</f>
        <v>Συνδεδεμένα με την πώληση υπηρεσιών πρόσβασης σε αιτούμενους πρόσβαση</v>
      </c>
      <c r="J105" s="662" t="str">
        <f>J66</f>
        <v>Συνδεδεμένα με το Δίκτυο</v>
      </c>
      <c r="K105" s="639" t="str">
        <f>K66</f>
        <v>Συνδεδεμένα με την πώληση υπηρεσιών πρόσβασης σε αιτούμενους πρόσβαση</v>
      </c>
      <c r="L105" s="638" t="str">
        <f>L66</f>
        <v>Συνδεδεμένα με το Δίκτυο</v>
      </c>
      <c r="M105" s="639" t="str">
        <f>M66</f>
        <v>Συνδεδεμένα με την πώληση υπηρεσιών πρόσβασης σε αιτούμενους πρόσβαση</v>
      </c>
      <c r="N105" s="638" t="str">
        <f>N66</f>
        <v>Συνδεδεμένα με το Δίκτυο</v>
      </c>
      <c r="O105" s="639" t="str">
        <f>O66</f>
        <v>Συνδεδεμένα με την πώληση υπηρεσιών πρόσβασης σε αιτούμενους πρόσβαση</v>
      </c>
      <c r="Q105" s="503"/>
    </row>
    <row r="106" spans="2:17" ht="12.75" customHeight="1">
      <c r="B106" s="301">
        <v>1</v>
      </c>
      <c r="C106" s="73"/>
      <c r="D106" s="641" t="str">
        <f>D67</f>
        <v>1</v>
      </c>
      <c r="E106" s="1551" t="str">
        <f>E67</f>
        <v>Πρόσβαση στο δημόσιο τηλεφωνικό δίκτυο (συμπεριλαμβανομένης της Χονδρικής Εκμίσθωσης Γραμμών)</v>
      </c>
      <c r="F106" s="1552"/>
      <c r="G106" s="663"/>
      <c r="H106" s="664"/>
      <c r="I106" s="1080"/>
      <c r="J106" s="664"/>
      <c r="K106" s="1080"/>
      <c r="L106" s="664"/>
      <c r="M106" s="1080"/>
      <c r="N106" s="664"/>
      <c r="O106" s="1080"/>
      <c r="Q106" s="441"/>
    </row>
    <row r="107" spans="2:17" ht="12.75" customHeight="1">
      <c r="B107" s="302">
        <f>B106+1</f>
        <v>2</v>
      </c>
      <c r="C107" s="170"/>
      <c r="D107" s="410"/>
      <c r="E107" s="647" t="str">
        <f aca="true" t="shared" si="30" ref="E107:F109">E68</f>
        <v>1.1</v>
      </c>
      <c r="F107" s="648" t="str">
        <f t="shared" si="30"/>
        <v>PSTN</v>
      </c>
      <c r="G107" s="409"/>
      <c r="H107" s="665">
        <f>H68/$P29</f>
        <v>0</v>
      </c>
      <c r="I107" s="1081">
        <f>I68/$Q29</f>
        <v>0</v>
      </c>
      <c r="J107" s="665">
        <f>J68/$P29</f>
        <v>0</v>
      </c>
      <c r="K107" s="1081">
        <f>K68/$Q29</f>
        <v>0</v>
      </c>
      <c r="L107" s="665">
        <f>L68/$P29</f>
        <v>0</v>
      </c>
      <c r="M107" s="1081">
        <f>M68/$Q29</f>
        <v>0</v>
      </c>
      <c r="N107" s="665">
        <f>N68/$P29</f>
        <v>0</v>
      </c>
      <c r="O107" s="1081">
        <f>O68/$Q29</f>
        <v>0</v>
      </c>
      <c r="Q107" s="441"/>
    </row>
    <row r="108" spans="2:17" ht="12.75" customHeight="1">
      <c r="B108" s="302">
        <f aca="true" t="shared" si="31" ref="B108:B121">B107+1</f>
        <v>3</v>
      </c>
      <c r="C108" s="170"/>
      <c r="D108" s="410"/>
      <c r="E108" s="647" t="str">
        <f t="shared" si="30"/>
        <v>1.2</v>
      </c>
      <c r="F108" s="648" t="str">
        <f t="shared" si="30"/>
        <v>ISDN-BRA</v>
      </c>
      <c r="G108" s="409"/>
      <c r="H108" s="665">
        <f>H69/$P30</f>
        <v>0</v>
      </c>
      <c r="I108" s="1081">
        <f>I69/$Q30</f>
        <v>0</v>
      </c>
      <c r="J108" s="665">
        <f>J69/$P30</f>
        <v>0</v>
      </c>
      <c r="K108" s="1081">
        <f>K69/$Q30</f>
        <v>0</v>
      </c>
      <c r="L108" s="665">
        <f>L69/$P30</f>
        <v>0</v>
      </c>
      <c r="M108" s="1081">
        <f>M69/$Q30</f>
        <v>0</v>
      </c>
      <c r="N108" s="665">
        <f>N69/$P30</f>
        <v>0</v>
      </c>
      <c r="O108" s="1081">
        <f>O69/$Q30</f>
        <v>0</v>
      </c>
      <c r="Q108" s="441"/>
    </row>
    <row r="109" spans="2:17" ht="12.75" customHeight="1">
      <c r="B109" s="302">
        <f t="shared" si="31"/>
        <v>4</v>
      </c>
      <c r="C109" s="170"/>
      <c r="D109" s="410"/>
      <c r="E109" s="647" t="str">
        <f t="shared" si="30"/>
        <v>1.3</v>
      </c>
      <c r="F109" s="648" t="str">
        <f t="shared" si="30"/>
        <v>ISDN-PRA</v>
      </c>
      <c r="G109" s="409"/>
      <c r="H109" s="665">
        <f>H70/$P31</f>
        <v>0</v>
      </c>
      <c r="I109" s="1081">
        <f>I70/$Q31</f>
        <v>0</v>
      </c>
      <c r="J109" s="665">
        <f>J70/$P31</f>
        <v>0</v>
      </c>
      <c r="K109" s="1081">
        <f>K70/$Q31</f>
        <v>0</v>
      </c>
      <c r="L109" s="665">
        <f>L70/$P31</f>
        <v>0</v>
      </c>
      <c r="M109" s="1081">
        <f>M70/$Q31</f>
        <v>0</v>
      </c>
      <c r="N109" s="665">
        <f>N70/$P31</f>
        <v>0</v>
      </c>
      <c r="O109" s="1081">
        <f>O70/$Q31</f>
        <v>0</v>
      </c>
      <c r="Q109" s="441"/>
    </row>
    <row r="110" spans="2:17" ht="12.75" customHeight="1">
      <c r="B110" s="302">
        <f t="shared" si="31"/>
        <v>5</v>
      </c>
      <c r="C110" s="170"/>
      <c r="D110" s="653" t="str">
        <f>D71</f>
        <v>2</v>
      </c>
      <c r="E110" s="1544" t="str">
        <f>E71</f>
        <v>Αδεσμοποίητη πρόσβαση στον τοπικό βρόχο</v>
      </c>
      <c r="F110" s="1545"/>
      <c r="G110" s="409"/>
      <c r="H110" s="665"/>
      <c r="I110" s="1081"/>
      <c r="J110" s="665"/>
      <c r="K110" s="1081"/>
      <c r="L110" s="665"/>
      <c r="M110" s="1081"/>
      <c r="N110" s="665"/>
      <c r="O110" s="1081"/>
      <c r="Q110" s="441"/>
    </row>
    <row r="111" spans="2:17" ht="38.25">
      <c r="B111" s="302">
        <f t="shared" si="31"/>
        <v>6</v>
      </c>
      <c r="C111" s="170"/>
      <c r="D111" s="410"/>
      <c r="E111" s="647" t="str">
        <f>E72</f>
        <v>2.1</v>
      </c>
      <c r="F111" s="37" t="str">
        <f>F72</f>
        <v>Πλήρως αδεσμοποίητη πρόσβαση στον τοπικό βρόχο</v>
      </c>
      <c r="G111" s="409"/>
      <c r="H111" s="665">
        <f>H72/$P33</f>
        <v>0</v>
      </c>
      <c r="I111" s="1081">
        <f>I72/$Q33</f>
        <v>0</v>
      </c>
      <c r="J111" s="665">
        <f>J72/$P33</f>
        <v>0</v>
      </c>
      <c r="K111" s="1081">
        <f>K72/$Q33</f>
        <v>0</v>
      </c>
      <c r="L111" s="665">
        <f>L72/$P33</f>
        <v>0</v>
      </c>
      <c r="M111" s="1081">
        <f>M72/$Q33</f>
        <v>0</v>
      </c>
      <c r="N111" s="665">
        <f>N72/$P33</f>
        <v>0</v>
      </c>
      <c r="O111" s="1081">
        <f>O72/$Q33</f>
        <v>0</v>
      </c>
      <c r="Q111" s="441"/>
    </row>
    <row r="112" spans="2:17" ht="38.25">
      <c r="B112" s="302">
        <f t="shared" si="31"/>
        <v>7</v>
      </c>
      <c r="C112" s="170"/>
      <c r="D112" s="410"/>
      <c r="E112" s="647" t="str">
        <f aca="true" t="shared" si="32" ref="E112:F114">E73</f>
        <v>2.2</v>
      </c>
      <c r="F112" s="37" t="str">
        <f t="shared" si="32"/>
        <v>Πλήρως αδεσμοποίητη πρόσβαση στον υπο-βρόχο</v>
      </c>
      <c r="G112" s="409"/>
      <c r="H112" s="665">
        <f>H73/$P34</f>
        <v>0</v>
      </c>
      <c r="I112" s="1081">
        <f>I73/$Q34</f>
        <v>0</v>
      </c>
      <c r="J112" s="665">
        <f>J73/$P34</f>
        <v>0</v>
      </c>
      <c r="K112" s="1081">
        <f>K73/$Q34</f>
        <v>0</v>
      </c>
      <c r="L112" s="665">
        <f>L73/$P34</f>
        <v>0</v>
      </c>
      <c r="M112" s="1081">
        <f>M73/$Q34</f>
        <v>0</v>
      </c>
      <c r="N112" s="665">
        <f>N73/$P34</f>
        <v>0</v>
      </c>
      <c r="O112" s="1081">
        <f>O73/$Q34</f>
        <v>0</v>
      </c>
      <c r="Q112" s="441"/>
    </row>
    <row r="113" spans="2:17" ht="33.75" customHeight="1">
      <c r="B113" s="302">
        <f t="shared" si="31"/>
        <v>8</v>
      </c>
      <c r="C113" s="170"/>
      <c r="D113" s="410"/>
      <c r="E113" s="647" t="str">
        <f t="shared" si="32"/>
        <v>2.3</v>
      </c>
      <c r="F113" s="37" t="str">
        <f t="shared" si="32"/>
        <v>Μεριζόμενη πρόσβαση στον τοπικό βρόχο</v>
      </c>
      <c r="G113" s="409"/>
      <c r="H113" s="665">
        <f>H74/$P35</f>
        <v>0</v>
      </c>
      <c r="I113" s="1081">
        <f>I74/$Q35</f>
        <v>0</v>
      </c>
      <c r="J113" s="665">
        <f>J74/$P35</f>
        <v>0</v>
      </c>
      <c r="K113" s="1081">
        <f>K74/$Q35</f>
        <v>0</v>
      </c>
      <c r="L113" s="665">
        <f>L74/$P35</f>
        <v>0</v>
      </c>
      <c r="M113" s="1081">
        <f>M74/$Q35</f>
        <v>0</v>
      </c>
      <c r="N113" s="665">
        <f>N74/$P35</f>
        <v>0</v>
      </c>
      <c r="O113" s="1081">
        <f>O74/$Q35</f>
        <v>0</v>
      </c>
      <c r="Q113" s="441"/>
    </row>
    <row r="114" spans="2:17" ht="25.5">
      <c r="B114" s="302">
        <f t="shared" si="31"/>
        <v>9</v>
      </c>
      <c r="C114" s="170"/>
      <c r="D114" s="410"/>
      <c r="E114" s="647" t="str">
        <f t="shared" si="32"/>
        <v>2.4</v>
      </c>
      <c r="F114" s="37" t="str">
        <f t="shared" si="32"/>
        <v>Μεριζόμενη πρόσβαση στον υπο-βρόχο</v>
      </c>
      <c r="G114" s="409"/>
      <c r="H114" s="665">
        <f>H75/$P36</f>
        <v>0</v>
      </c>
      <c r="I114" s="1081">
        <f>I75/$Q36</f>
        <v>0</v>
      </c>
      <c r="J114" s="665">
        <f>J75/$P36</f>
        <v>0</v>
      </c>
      <c r="K114" s="1081">
        <f>K75/$Q36</f>
        <v>0</v>
      </c>
      <c r="L114" s="665">
        <f>L75/$P36</f>
        <v>0</v>
      </c>
      <c r="M114" s="1081">
        <f>M75/$Q36</f>
        <v>0</v>
      </c>
      <c r="N114" s="665">
        <f>N75/$P36</f>
        <v>0</v>
      </c>
      <c r="O114" s="1081">
        <f>O75/$Q36</f>
        <v>0</v>
      </c>
      <c r="Q114" s="441"/>
    </row>
    <row r="115" spans="2:17" ht="12.75" customHeight="1">
      <c r="B115" s="302">
        <f t="shared" si="31"/>
        <v>10</v>
      </c>
      <c r="C115" s="170"/>
      <c r="D115" s="333" t="str">
        <f>D76</f>
        <v>3</v>
      </c>
      <c r="E115" s="1546" t="str">
        <f>E76</f>
        <v>Στοιχεία DSL πρόσβασης της Χονδρικής Ευρυζωνικής Πρόσβασης</v>
      </c>
      <c r="F115" s="1547"/>
      <c r="G115" s="89"/>
      <c r="H115" s="665"/>
      <c r="I115" s="1081"/>
      <c r="J115" s="665"/>
      <c r="K115" s="1081"/>
      <c r="L115" s="665"/>
      <c r="M115" s="1081"/>
      <c r="N115" s="665"/>
      <c r="O115" s="1081"/>
      <c r="Q115" s="441"/>
    </row>
    <row r="116" spans="2:17" ht="12.75" customHeight="1">
      <c r="B116" s="302">
        <f t="shared" si="31"/>
        <v>11</v>
      </c>
      <c r="C116" s="170"/>
      <c r="D116" s="333"/>
      <c r="E116" s="648" t="str">
        <f aca="true" t="shared" si="33" ref="E116:F120">E77</f>
        <v>3.1</v>
      </c>
      <c r="F116" s="648" t="str">
        <f t="shared" si="33"/>
        <v>AΡYΣ 1 Mbps</v>
      </c>
      <c r="G116" s="89"/>
      <c r="H116" s="665">
        <f>H77/$P38</f>
        <v>0</v>
      </c>
      <c r="I116" s="1081">
        <f>I77/$Q38</f>
        <v>0</v>
      </c>
      <c r="J116" s="665">
        <f>J77/$P38</f>
        <v>0</v>
      </c>
      <c r="K116" s="1081">
        <f>K77/$Q38</f>
        <v>0</v>
      </c>
      <c r="L116" s="665">
        <f>L77/$P38</f>
        <v>0</v>
      </c>
      <c r="M116" s="1081">
        <f>M77/$Q38</f>
        <v>0</v>
      </c>
      <c r="N116" s="665">
        <f>N77/$P38</f>
        <v>0</v>
      </c>
      <c r="O116" s="1081">
        <f>O77/$Q38</f>
        <v>0</v>
      </c>
      <c r="Q116" s="441"/>
    </row>
    <row r="117" spans="2:17" ht="12.75" customHeight="1">
      <c r="B117" s="302">
        <f t="shared" si="31"/>
        <v>12</v>
      </c>
      <c r="C117" s="170"/>
      <c r="D117" s="333"/>
      <c r="E117" s="648" t="str">
        <f t="shared" si="33"/>
        <v>3.2</v>
      </c>
      <c r="F117" s="648" t="str">
        <f t="shared" si="33"/>
        <v>AΡYΣ 2 Mbps</v>
      </c>
      <c r="G117" s="89"/>
      <c r="H117" s="665">
        <f>H78/$P39</f>
        <v>0</v>
      </c>
      <c r="I117" s="1081">
        <f>I78/$Q39</f>
        <v>0</v>
      </c>
      <c r="J117" s="665">
        <f>J78/$P39</f>
        <v>0</v>
      </c>
      <c r="K117" s="1081">
        <f>K78/$Q39</f>
        <v>0</v>
      </c>
      <c r="L117" s="665">
        <f>L78/$P39</f>
        <v>0</v>
      </c>
      <c r="M117" s="1081">
        <f>M78/$Q39</f>
        <v>0</v>
      </c>
      <c r="N117" s="665">
        <f>N78/$P39</f>
        <v>0</v>
      </c>
      <c r="O117" s="1081">
        <f>O78/$Q39</f>
        <v>0</v>
      </c>
      <c r="Q117" s="441"/>
    </row>
    <row r="118" spans="2:17" ht="12.75" customHeight="1">
      <c r="B118" s="302">
        <f t="shared" si="31"/>
        <v>13</v>
      </c>
      <c r="C118" s="170"/>
      <c r="D118" s="333"/>
      <c r="E118" s="648" t="str">
        <f t="shared" si="33"/>
        <v>3.3</v>
      </c>
      <c r="F118" s="648" t="str">
        <f t="shared" si="33"/>
        <v>AΡYΣ 4 Mbps</v>
      </c>
      <c r="G118" s="89"/>
      <c r="H118" s="665">
        <f>H79/$P40</f>
        <v>0</v>
      </c>
      <c r="I118" s="1081">
        <f>I79/$Q40</f>
        <v>0</v>
      </c>
      <c r="J118" s="665">
        <f>J79/$P40</f>
        <v>0</v>
      </c>
      <c r="K118" s="1081">
        <f>K79/$Q40</f>
        <v>0</v>
      </c>
      <c r="L118" s="665">
        <f>L79/$P40</f>
        <v>0</v>
      </c>
      <c r="M118" s="1081">
        <f>M79/$Q40</f>
        <v>0</v>
      </c>
      <c r="N118" s="665">
        <f>N79/$P40</f>
        <v>0</v>
      </c>
      <c r="O118" s="1081">
        <f>O79/$Q40</f>
        <v>0</v>
      </c>
      <c r="Q118" s="441"/>
    </row>
    <row r="119" spans="2:17" ht="12.75" customHeight="1">
      <c r="B119" s="302">
        <f t="shared" si="31"/>
        <v>14</v>
      </c>
      <c r="C119" s="170"/>
      <c r="D119" s="333"/>
      <c r="E119" s="648" t="str">
        <f t="shared" si="33"/>
        <v>3.4</v>
      </c>
      <c r="F119" s="648" t="str">
        <f t="shared" si="33"/>
        <v>AΡYΣ 8 Mbps</v>
      </c>
      <c r="G119" s="89"/>
      <c r="H119" s="665">
        <f>H80/$P41</f>
        <v>0</v>
      </c>
      <c r="I119" s="1081">
        <f>I80/$Q41</f>
        <v>0</v>
      </c>
      <c r="J119" s="665">
        <f>J80/$P41</f>
        <v>0</v>
      </c>
      <c r="K119" s="1081">
        <f>K80/$Q41</f>
        <v>0</v>
      </c>
      <c r="L119" s="665">
        <f>L80/$P41</f>
        <v>0</v>
      </c>
      <c r="M119" s="1081">
        <f>M80/$Q41</f>
        <v>0</v>
      </c>
      <c r="N119" s="665">
        <f>N80/$P41</f>
        <v>0</v>
      </c>
      <c r="O119" s="1081">
        <f>O80/$Q41</f>
        <v>0</v>
      </c>
      <c r="Q119" s="441"/>
    </row>
    <row r="120" spans="2:17" ht="12.75" customHeight="1">
      <c r="B120" s="302">
        <f t="shared" si="31"/>
        <v>15</v>
      </c>
      <c r="C120" s="170"/>
      <c r="D120" s="333"/>
      <c r="E120" s="648" t="str">
        <f t="shared" si="33"/>
        <v>3.5</v>
      </c>
      <c r="F120" s="648" t="str">
        <f t="shared" si="33"/>
        <v>AΡYΣ Έως 24 Mbps</v>
      </c>
      <c r="G120" s="89"/>
      <c r="H120" s="665">
        <f>H81/$P42</f>
        <v>0</v>
      </c>
      <c r="I120" s="1081">
        <f>I81/$Q42</f>
        <v>0</v>
      </c>
      <c r="J120" s="665">
        <f>J81/$P42</f>
        <v>0</v>
      </c>
      <c r="K120" s="1081">
        <f>K81/$Q42</f>
        <v>0</v>
      </c>
      <c r="L120" s="665">
        <f>L81/$P42</f>
        <v>0</v>
      </c>
      <c r="M120" s="1081">
        <f>M81/$Q42</f>
        <v>0</v>
      </c>
      <c r="N120" s="665">
        <f>N81/$P42</f>
        <v>0</v>
      </c>
      <c r="O120" s="1081">
        <f>O81/$Q42</f>
        <v>0</v>
      </c>
      <c r="Q120" s="441"/>
    </row>
    <row r="121" spans="2:17" ht="24" customHeight="1">
      <c r="B121" s="302">
        <f t="shared" si="31"/>
        <v>16</v>
      </c>
      <c r="C121" s="170"/>
      <c r="D121" s="653" t="str">
        <f>D82</f>
        <v>4</v>
      </c>
      <c r="E121" s="1542" t="str">
        <f>E82</f>
        <v>Στοιχεία πρόσβασης των χονδρικών μισθωμένων γραμμών (εσωτερική και εξωτερική ζήτηση)</v>
      </c>
      <c r="F121" s="1542"/>
      <c r="G121" s="1543"/>
      <c r="H121" s="665"/>
      <c r="I121" s="1081"/>
      <c r="J121" s="665"/>
      <c r="K121" s="1081"/>
      <c r="L121" s="665"/>
      <c r="M121" s="1081"/>
      <c r="N121" s="665"/>
      <c r="O121" s="1081"/>
      <c r="Q121" s="441"/>
    </row>
    <row r="122" spans="2:17" ht="12.75" customHeight="1">
      <c r="B122" s="302">
        <f>B121+1</f>
        <v>17</v>
      </c>
      <c r="C122" s="170"/>
      <c r="D122" s="91"/>
      <c r="E122" s="304">
        <f aca="true" t="shared" si="34" ref="E122:F130">E83</f>
        <v>1</v>
      </c>
      <c r="F122" s="11" t="str">
        <f t="shared" si="34"/>
        <v>Αναλογικές M1020/25</v>
      </c>
      <c r="G122" s="89"/>
      <c r="H122" s="665">
        <f>H83/$P44</f>
        <v>0</v>
      </c>
      <c r="I122" s="1081">
        <f aca="true" t="shared" si="35" ref="I122:I137">I83/$Q44</f>
        <v>0</v>
      </c>
      <c r="J122" s="665">
        <f aca="true" t="shared" si="36" ref="J122:J137">J83/$P44</f>
        <v>0</v>
      </c>
      <c r="K122" s="1081">
        <f aca="true" t="shared" si="37" ref="K122:K137">K83/$Q44</f>
        <v>0</v>
      </c>
      <c r="L122" s="665">
        <f aca="true" t="shared" si="38" ref="L122:L137">L83/$P44</f>
        <v>0</v>
      </c>
      <c r="M122" s="1081">
        <f aca="true" t="shared" si="39" ref="M122:M137">M83/$Q44</f>
        <v>0</v>
      </c>
      <c r="N122" s="665">
        <f aca="true" t="shared" si="40" ref="N122:N137">N83/$P44</f>
        <v>0</v>
      </c>
      <c r="O122" s="1081">
        <f aca="true" t="shared" si="41" ref="O122:O137">O83/$Q44</f>
        <v>0</v>
      </c>
      <c r="Q122" s="441"/>
    </row>
    <row r="123" spans="2:17" ht="12.75" customHeight="1">
      <c r="B123" s="302">
        <f>B122+1</f>
        <v>18</v>
      </c>
      <c r="C123" s="170"/>
      <c r="D123" s="91"/>
      <c r="E123" s="304">
        <f t="shared" si="34"/>
        <v>2</v>
      </c>
      <c r="F123" s="11" t="str">
        <f t="shared" si="34"/>
        <v>Αναλογικές M1040</v>
      </c>
      <c r="G123" s="89"/>
      <c r="H123" s="665">
        <f>H84/$P45</f>
        <v>0</v>
      </c>
      <c r="I123" s="1081">
        <f t="shared" si="35"/>
        <v>0</v>
      </c>
      <c r="J123" s="665">
        <f t="shared" si="36"/>
        <v>0</v>
      </c>
      <c r="K123" s="1081">
        <f t="shared" si="37"/>
        <v>0</v>
      </c>
      <c r="L123" s="665">
        <f t="shared" si="38"/>
        <v>0</v>
      </c>
      <c r="M123" s="1081">
        <f t="shared" si="39"/>
        <v>0</v>
      </c>
      <c r="N123" s="665">
        <f t="shared" si="40"/>
        <v>0</v>
      </c>
      <c r="O123" s="1081">
        <f t="shared" si="41"/>
        <v>0</v>
      </c>
      <c r="Q123" s="441"/>
    </row>
    <row r="124" spans="2:17" ht="12.75" customHeight="1">
      <c r="B124" s="302">
        <f>B123+1</f>
        <v>19</v>
      </c>
      <c r="C124" s="170"/>
      <c r="D124" s="91"/>
      <c r="E124" s="304">
        <f t="shared" si="34"/>
        <v>3</v>
      </c>
      <c r="F124" s="11" t="str">
        <f t="shared" si="34"/>
        <v>Ψηφιακές 64 kbps</v>
      </c>
      <c r="G124" s="89"/>
      <c r="H124" s="665">
        <f>H85/$P46</f>
        <v>0</v>
      </c>
      <c r="I124" s="1081">
        <f t="shared" si="35"/>
        <v>0</v>
      </c>
      <c r="J124" s="665">
        <f t="shared" si="36"/>
        <v>0</v>
      </c>
      <c r="K124" s="1081">
        <f t="shared" si="37"/>
        <v>0</v>
      </c>
      <c r="L124" s="665">
        <f t="shared" si="38"/>
        <v>0</v>
      </c>
      <c r="M124" s="1081">
        <f t="shared" si="39"/>
        <v>0</v>
      </c>
      <c r="N124" s="665">
        <f t="shared" si="40"/>
        <v>0</v>
      </c>
      <c r="O124" s="1081">
        <f t="shared" si="41"/>
        <v>0</v>
      </c>
      <c r="Q124" s="441"/>
    </row>
    <row r="125" spans="2:17" ht="12.75" customHeight="1">
      <c r="B125" s="302">
        <f aca="true" t="shared" si="42" ref="B125:B138">B124+1</f>
        <v>20</v>
      </c>
      <c r="C125" s="170"/>
      <c r="D125" s="91"/>
      <c r="E125" s="304">
        <f t="shared" si="34"/>
        <v>4</v>
      </c>
      <c r="F125" s="11" t="str">
        <f t="shared" si="34"/>
        <v>Ψηφιακές 128 kpbs</v>
      </c>
      <c r="G125" s="89"/>
      <c r="H125" s="665">
        <f>H86/$P47</f>
        <v>0</v>
      </c>
      <c r="I125" s="1081">
        <f t="shared" si="35"/>
        <v>0</v>
      </c>
      <c r="J125" s="665">
        <f t="shared" si="36"/>
        <v>0</v>
      </c>
      <c r="K125" s="1081">
        <f t="shared" si="37"/>
        <v>0</v>
      </c>
      <c r="L125" s="665">
        <f t="shared" si="38"/>
        <v>0</v>
      </c>
      <c r="M125" s="1081">
        <f t="shared" si="39"/>
        <v>0</v>
      </c>
      <c r="N125" s="665">
        <f t="shared" si="40"/>
        <v>0</v>
      </c>
      <c r="O125" s="1081">
        <f t="shared" si="41"/>
        <v>0</v>
      </c>
      <c r="Q125" s="441"/>
    </row>
    <row r="126" spans="2:17" ht="12.75" customHeight="1">
      <c r="B126" s="302">
        <f t="shared" si="42"/>
        <v>21</v>
      </c>
      <c r="C126" s="170"/>
      <c r="D126" s="91"/>
      <c r="E126" s="304">
        <f t="shared" si="34"/>
        <v>5</v>
      </c>
      <c r="F126" s="11" t="str">
        <f t="shared" si="34"/>
        <v>Ψηφιακές 256 kpbs</v>
      </c>
      <c r="G126" s="89"/>
      <c r="H126" s="665">
        <f aca="true" t="shared" si="43" ref="H126:H131">H87/$P48</f>
        <v>0</v>
      </c>
      <c r="I126" s="1081">
        <f t="shared" si="35"/>
        <v>0</v>
      </c>
      <c r="J126" s="665">
        <f t="shared" si="36"/>
        <v>0</v>
      </c>
      <c r="K126" s="1081">
        <f t="shared" si="37"/>
        <v>0</v>
      </c>
      <c r="L126" s="665">
        <f t="shared" si="38"/>
        <v>0</v>
      </c>
      <c r="M126" s="1081">
        <f t="shared" si="39"/>
        <v>0</v>
      </c>
      <c r="N126" s="665">
        <f t="shared" si="40"/>
        <v>0</v>
      </c>
      <c r="O126" s="1081">
        <f t="shared" si="41"/>
        <v>0</v>
      </c>
      <c r="Q126" s="441"/>
    </row>
    <row r="127" spans="2:17" ht="12.75" customHeight="1">
      <c r="B127" s="302">
        <f t="shared" si="42"/>
        <v>22</v>
      </c>
      <c r="C127" s="170"/>
      <c r="D127" s="91"/>
      <c r="E127" s="304">
        <f t="shared" si="34"/>
        <v>6</v>
      </c>
      <c r="F127" s="11" t="str">
        <f t="shared" si="34"/>
        <v>Ψηφιακές 384 kpbs</v>
      </c>
      <c r="G127" s="89"/>
      <c r="H127" s="665">
        <f t="shared" si="43"/>
        <v>0</v>
      </c>
      <c r="I127" s="1081">
        <f t="shared" si="35"/>
        <v>0</v>
      </c>
      <c r="J127" s="665">
        <f t="shared" si="36"/>
        <v>0</v>
      </c>
      <c r="K127" s="1081">
        <f t="shared" si="37"/>
        <v>0</v>
      </c>
      <c r="L127" s="665">
        <f t="shared" si="38"/>
        <v>0</v>
      </c>
      <c r="M127" s="1081">
        <f t="shared" si="39"/>
        <v>0</v>
      </c>
      <c r="N127" s="665">
        <f t="shared" si="40"/>
        <v>0</v>
      </c>
      <c r="O127" s="1081">
        <f t="shared" si="41"/>
        <v>0</v>
      </c>
      <c r="Q127" s="441"/>
    </row>
    <row r="128" spans="2:17" ht="12.75" customHeight="1">
      <c r="B128" s="302">
        <f t="shared" si="42"/>
        <v>23</v>
      </c>
      <c r="C128" s="170"/>
      <c r="D128" s="91"/>
      <c r="E128" s="304">
        <f t="shared" si="34"/>
        <v>7</v>
      </c>
      <c r="F128" s="11" t="str">
        <f t="shared" si="34"/>
        <v>Ψηφιακές 512 kpbs</v>
      </c>
      <c r="G128" s="89"/>
      <c r="H128" s="665">
        <f t="shared" si="43"/>
        <v>0</v>
      </c>
      <c r="I128" s="1081">
        <f t="shared" si="35"/>
        <v>0</v>
      </c>
      <c r="J128" s="665">
        <f t="shared" si="36"/>
        <v>0</v>
      </c>
      <c r="K128" s="1081">
        <f t="shared" si="37"/>
        <v>0</v>
      </c>
      <c r="L128" s="665">
        <f t="shared" si="38"/>
        <v>0</v>
      </c>
      <c r="M128" s="1081">
        <f t="shared" si="39"/>
        <v>0</v>
      </c>
      <c r="N128" s="665">
        <f t="shared" si="40"/>
        <v>0</v>
      </c>
      <c r="O128" s="1081">
        <f t="shared" si="41"/>
        <v>0</v>
      </c>
      <c r="Q128" s="441"/>
    </row>
    <row r="129" spans="2:17" ht="12.75" customHeight="1">
      <c r="B129" s="302">
        <f t="shared" si="42"/>
        <v>24</v>
      </c>
      <c r="C129" s="170"/>
      <c r="D129" s="91"/>
      <c r="E129" s="304">
        <f t="shared" si="34"/>
        <v>8</v>
      </c>
      <c r="F129" s="11" t="str">
        <f t="shared" si="34"/>
        <v>Ψηφιακές 1024 kpbs</v>
      </c>
      <c r="G129" s="89"/>
      <c r="H129" s="665">
        <f t="shared" si="43"/>
        <v>0</v>
      </c>
      <c r="I129" s="1081">
        <f t="shared" si="35"/>
        <v>0</v>
      </c>
      <c r="J129" s="665">
        <f t="shared" si="36"/>
        <v>0</v>
      </c>
      <c r="K129" s="1081">
        <f t="shared" si="37"/>
        <v>0</v>
      </c>
      <c r="L129" s="665">
        <f t="shared" si="38"/>
        <v>0</v>
      </c>
      <c r="M129" s="1081">
        <f t="shared" si="39"/>
        <v>0</v>
      </c>
      <c r="N129" s="665">
        <f t="shared" si="40"/>
        <v>0</v>
      </c>
      <c r="O129" s="1081">
        <f t="shared" si="41"/>
        <v>0</v>
      </c>
      <c r="Q129" s="441"/>
    </row>
    <row r="130" spans="2:17" ht="12.75" customHeight="1">
      <c r="B130" s="302">
        <f t="shared" si="42"/>
        <v>25</v>
      </c>
      <c r="C130" s="170"/>
      <c r="D130" s="91"/>
      <c r="E130" s="304">
        <f t="shared" si="34"/>
        <v>9</v>
      </c>
      <c r="F130" s="11" t="str">
        <f t="shared" si="34"/>
        <v>Ψηφιακές 1920 kpbs</v>
      </c>
      <c r="G130" s="89"/>
      <c r="H130" s="665">
        <f t="shared" si="43"/>
        <v>0</v>
      </c>
      <c r="I130" s="1081">
        <f t="shared" si="35"/>
        <v>0</v>
      </c>
      <c r="J130" s="665">
        <f t="shared" si="36"/>
        <v>0</v>
      </c>
      <c r="K130" s="1081">
        <f t="shared" si="37"/>
        <v>0</v>
      </c>
      <c r="L130" s="665">
        <f t="shared" si="38"/>
        <v>0</v>
      </c>
      <c r="M130" s="1081">
        <f t="shared" si="39"/>
        <v>0</v>
      </c>
      <c r="N130" s="665">
        <f t="shared" si="40"/>
        <v>0</v>
      </c>
      <c r="O130" s="1081">
        <f t="shared" si="41"/>
        <v>0</v>
      </c>
      <c r="Q130" s="441"/>
    </row>
    <row r="131" spans="2:17" ht="12.75" customHeight="1">
      <c r="B131" s="302">
        <f t="shared" si="42"/>
        <v>26</v>
      </c>
      <c r="C131" s="170"/>
      <c r="D131" s="91"/>
      <c r="E131" s="304">
        <f aca="true" t="shared" si="44" ref="E131:F137">E92</f>
        <v>10</v>
      </c>
      <c r="F131" s="11" t="str">
        <f t="shared" si="44"/>
        <v>Ψηφιακές 2 Mbps</v>
      </c>
      <c r="G131" s="89"/>
      <c r="H131" s="665">
        <f t="shared" si="43"/>
        <v>0</v>
      </c>
      <c r="I131" s="1081">
        <f t="shared" si="35"/>
        <v>0</v>
      </c>
      <c r="J131" s="665">
        <f t="shared" si="36"/>
        <v>0</v>
      </c>
      <c r="K131" s="1081">
        <f t="shared" si="37"/>
        <v>0</v>
      </c>
      <c r="L131" s="665">
        <f t="shared" si="38"/>
        <v>0</v>
      </c>
      <c r="M131" s="1081">
        <f t="shared" si="39"/>
        <v>0</v>
      </c>
      <c r="N131" s="665">
        <f t="shared" si="40"/>
        <v>0</v>
      </c>
      <c r="O131" s="1081">
        <f t="shared" si="41"/>
        <v>0</v>
      </c>
      <c r="Q131" s="441"/>
    </row>
    <row r="132" spans="2:17" ht="12.75" customHeight="1">
      <c r="B132" s="302">
        <f t="shared" si="42"/>
        <v>27</v>
      </c>
      <c r="C132" s="170"/>
      <c r="D132" s="91"/>
      <c r="E132" s="304">
        <f t="shared" si="44"/>
        <v>11</v>
      </c>
      <c r="F132" s="11" t="str">
        <f t="shared" si="44"/>
        <v>Ψηφιακές 34 Mbps </v>
      </c>
      <c r="G132" s="89"/>
      <c r="H132" s="665">
        <f aca="true" t="shared" si="45" ref="H132:H137">H93/$P54</f>
        <v>0</v>
      </c>
      <c r="I132" s="1081">
        <f t="shared" si="35"/>
        <v>0</v>
      </c>
      <c r="J132" s="665">
        <f t="shared" si="36"/>
        <v>0</v>
      </c>
      <c r="K132" s="1081">
        <f t="shared" si="37"/>
        <v>0</v>
      </c>
      <c r="L132" s="665">
        <f t="shared" si="38"/>
        <v>0</v>
      </c>
      <c r="M132" s="1081">
        <f t="shared" si="39"/>
        <v>0</v>
      </c>
      <c r="N132" s="665">
        <f t="shared" si="40"/>
        <v>0</v>
      </c>
      <c r="O132" s="1081">
        <f t="shared" si="41"/>
        <v>0</v>
      </c>
      <c r="Q132" s="441"/>
    </row>
    <row r="133" spans="2:17" ht="12.75" customHeight="1">
      <c r="B133" s="302">
        <f t="shared" si="42"/>
        <v>28</v>
      </c>
      <c r="C133" s="170"/>
      <c r="D133" s="91"/>
      <c r="E133" s="304">
        <f t="shared" si="44"/>
        <v>12</v>
      </c>
      <c r="F133" s="11" t="str">
        <f t="shared" si="44"/>
        <v>Ψηφιακές 155 Mbps</v>
      </c>
      <c r="G133" s="89"/>
      <c r="H133" s="665">
        <f t="shared" si="45"/>
        <v>0</v>
      </c>
      <c r="I133" s="1081">
        <f t="shared" si="35"/>
        <v>0</v>
      </c>
      <c r="J133" s="665">
        <f t="shared" si="36"/>
        <v>0</v>
      </c>
      <c r="K133" s="1081">
        <f t="shared" si="37"/>
        <v>0</v>
      </c>
      <c r="L133" s="665">
        <f t="shared" si="38"/>
        <v>0</v>
      </c>
      <c r="M133" s="1081">
        <f t="shared" si="39"/>
        <v>0</v>
      </c>
      <c r="N133" s="665">
        <f t="shared" si="40"/>
        <v>0</v>
      </c>
      <c r="O133" s="1081">
        <f t="shared" si="41"/>
        <v>0</v>
      </c>
      <c r="Q133" s="441"/>
    </row>
    <row r="134" spans="2:17" ht="12.75" customHeight="1">
      <c r="B134" s="302">
        <f t="shared" si="42"/>
        <v>29</v>
      </c>
      <c r="C134" s="170"/>
      <c r="D134" s="91"/>
      <c r="E134" s="304">
        <f t="shared" si="44"/>
        <v>13</v>
      </c>
      <c r="F134" s="11" t="str">
        <f t="shared" si="44"/>
        <v>Ψηφιακές &gt; 155 Mbps</v>
      </c>
      <c r="G134" s="89"/>
      <c r="H134" s="665">
        <f t="shared" si="45"/>
        <v>0</v>
      </c>
      <c r="I134" s="1081">
        <f t="shared" si="35"/>
        <v>0</v>
      </c>
      <c r="J134" s="665">
        <f t="shared" si="36"/>
        <v>0</v>
      </c>
      <c r="K134" s="1081">
        <f t="shared" si="37"/>
        <v>0</v>
      </c>
      <c r="L134" s="665">
        <f t="shared" si="38"/>
        <v>0</v>
      </c>
      <c r="M134" s="1081">
        <f t="shared" si="39"/>
        <v>0</v>
      </c>
      <c r="N134" s="665">
        <f t="shared" si="40"/>
        <v>0</v>
      </c>
      <c r="O134" s="1081">
        <f t="shared" si="41"/>
        <v>0</v>
      </c>
      <c r="Q134" s="441"/>
    </row>
    <row r="135" spans="2:17" ht="12.75" customHeight="1">
      <c r="B135" s="302">
        <f t="shared" si="42"/>
        <v>30</v>
      </c>
      <c r="C135" s="170"/>
      <c r="D135" s="91"/>
      <c r="E135" s="304">
        <f t="shared" si="44"/>
        <v>14</v>
      </c>
      <c r="F135" s="11" t="str">
        <f t="shared" si="44"/>
        <v>Ζεύξεις διασύνδεσης</v>
      </c>
      <c r="G135" s="89"/>
      <c r="H135" s="665">
        <f t="shared" si="45"/>
        <v>0</v>
      </c>
      <c r="I135" s="1081">
        <f t="shared" si="35"/>
        <v>0</v>
      </c>
      <c r="J135" s="665">
        <f t="shared" si="36"/>
        <v>0</v>
      </c>
      <c r="K135" s="1081">
        <f t="shared" si="37"/>
        <v>0</v>
      </c>
      <c r="L135" s="665">
        <f t="shared" si="38"/>
        <v>0</v>
      </c>
      <c r="M135" s="1081">
        <f t="shared" si="39"/>
        <v>0</v>
      </c>
      <c r="N135" s="665">
        <f t="shared" si="40"/>
        <v>0</v>
      </c>
      <c r="O135" s="1081">
        <f t="shared" si="41"/>
        <v>0</v>
      </c>
      <c r="Q135" s="441"/>
    </row>
    <row r="136" spans="2:17" ht="12.75" customHeight="1">
      <c r="B136" s="302">
        <f t="shared" si="42"/>
        <v>31</v>
      </c>
      <c r="C136" s="170"/>
      <c r="D136" s="91"/>
      <c r="E136" s="304">
        <f t="shared" si="44"/>
        <v>15</v>
      </c>
      <c r="F136" s="11" t="str">
        <f t="shared" si="44"/>
        <v>Ραδιοφωνική μετάδοση</v>
      </c>
      <c r="G136" s="89"/>
      <c r="H136" s="665">
        <f t="shared" si="45"/>
        <v>0</v>
      </c>
      <c r="I136" s="1081">
        <f t="shared" si="35"/>
        <v>0</v>
      </c>
      <c r="J136" s="665">
        <f t="shared" si="36"/>
        <v>0</v>
      </c>
      <c r="K136" s="1081">
        <f t="shared" si="37"/>
        <v>0</v>
      </c>
      <c r="L136" s="665">
        <f t="shared" si="38"/>
        <v>0</v>
      </c>
      <c r="M136" s="1081">
        <f t="shared" si="39"/>
        <v>0</v>
      </c>
      <c r="N136" s="665">
        <f t="shared" si="40"/>
        <v>0</v>
      </c>
      <c r="O136" s="1081">
        <f t="shared" si="41"/>
        <v>0</v>
      </c>
      <c r="Q136" s="441"/>
    </row>
    <row r="137" spans="2:17" ht="12.75" customHeight="1" thickBot="1">
      <c r="B137" s="302">
        <f t="shared" si="42"/>
        <v>32</v>
      </c>
      <c r="C137" s="170"/>
      <c r="D137" s="117"/>
      <c r="E137" s="411">
        <f t="shared" si="44"/>
        <v>16</v>
      </c>
      <c r="F137" s="74" t="str">
        <f t="shared" si="44"/>
        <v>Τηλεοπτική μετάδοση</v>
      </c>
      <c r="G137" s="266"/>
      <c r="H137" s="665">
        <f t="shared" si="45"/>
        <v>0</v>
      </c>
      <c r="I137" s="1081">
        <f t="shared" si="35"/>
        <v>0</v>
      </c>
      <c r="J137" s="665">
        <f t="shared" si="36"/>
        <v>0</v>
      </c>
      <c r="K137" s="1081">
        <f t="shared" si="37"/>
        <v>0</v>
      </c>
      <c r="L137" s="665">
        <f t="shared" si="38"/>
        <v>0</v>
      </c>
      <c r="M137" s="1081">
        <f t="shared" si="39"/>
        <v>0</v>
      </c>
      <c r="N137" s="665">
        <f t="shared" si="40"/>
        <v>0</v>
      </c>
      <c r="O137" s="1081">
        <f t="shared" si="41"/>
        <v>0</v>
      </c>
      <c r="Q137" s="441"/>
    </row>
    <row r="138" spans="2:17" ht="12.75" customHeight="1" thickBot="1">
      <c r="B138" s="303">
        <f t="shared" si="42"/>
        <v>33</v>
      </c>
      <c r="C138" s="117"/>
      <c r="D138" s="74" t="str">
        <f>D99</f>
        <v>Σύνολο</v>
      </c>
      <c r="E138" s="74"/>
      <c r="F138" s="74"/>
      <c r="G138" s="266"/>
      <c r="H138" s="412">
        <f>SUM(H107:H137)</f>
        <v>0</v>
      </c>
      <c r="I138" s="412">
        <f>SUM(I107:I137)</f>
        <v>0</v>
      </c>
      <c r="J138" s="412">
        <f aca="true" t="shared" si="46" ref="J138:O138">SUM(J107:J137)</f>
        <v>0</v>
      </c>
      <c r="K138" s="412">
        <f t="shared" si="46"/>
        <v>0</v>
      </c>
      <c r="L138" s="412">
        <f t="shared" si="46"/>
        <v>0</v>
      </c>
      <c r="M138" s="412">
        <f t="shared" si="46"/>
        <v>0</v>
      </c>
      <c r="N138" s="412">
        <f t="shared" si="46"/>
        <v>0</v>
      </c>
      <c r="O138" s="412">
        <f t="shared" si="46"/>
        <v>0</v>
      </c>
      <c r="Q138" s="441"/>
    </row>
    <row r="139" spans="2:17" ht="12.75" customHeight="1">
      <c r="B139" s="72"/>
      <c r="Q139" s="6"/>
    </row>
    <row r="140" spans="2:17" ht="12.75" customHeight="1">
      <c r="B140" s="72"/>
      <c r="Q140" s="6"/>
    </row>
    <row r="141" spans="2:17" ht="12.75" customHeight="1">
      <c r="B141" s="72"/>
      <c r="Q141" s="6"/>
    </row>
    <row r="142" spans="2:17" ht="12.75" customHeight="1">
      <c r="B142" s="72"/>
      <c r="Q142" s="6"/>
    </row>
    <row r="143" spans="2:17" ht="12.75" customHeight="1">
      <c r="B143" s="72"/>
      <c r="Q143" s="6"/>
    </row>
    <row r="144" spans="2:17" ht="12.75" customHeight="1">
      <c r="B144" s="72"/>
      <c r="Q144" s="6"/>
    </row>
    <row r="145" spans="2:17" ht="12.75" customHeight="1">
      <c r="B145" s="72"/>
      <c r="Q145" s="6"/>
    </row>
    <row r="146" spans="2:17" ht="12.75" customHeight="1">
      <c r="B146" s="72"/>
      <c r="Q146" s="6"/>
    </row>
    <row r="147" spans="2:17" ht="12.75" customHeight="1">
      <c r="B147" s="72"/>
      <c r="Q147" s="6"/>
    </row>
    <row r="148" spans="2:17" ht="12.75" customHeight="1">
      <c r="B148" s="72"/>
      <c r="Q148" s="6"/>
    </row>
    <row r="149" spans="5:13" ht="12.75">
      <c r="E149" s="11"/>
      <c r="F149" s="11"/>
      <c r="G149" s="121"/>
      <c r="H149" s="122"/>
      <c r="I149" s="121"/>
      <c r="J149" s="122"/>
      <c r="K149" s="121"/>
      <c r="L149" s="122"/>
      <c r="M149" s="11"/>
    </row>
    <row r="150" spans="5:13" ht="12.75">
      <c r="E150" s="11"/>
      <c r="F150" s="11"/>
      <c r="G150" s="11"/>
      <c r="H150" s="11"/>
      <c r="I150" s="11"/>
      <c r="J150" s="11"/>
      <c r="K150" s="11"/>
      <c r="L150" s="11"/>
      <c r="M150" s="11"/>
    </row>
  </sheetData>
  <mergeCells count="39">
    <mergeCell ref="J104:K104"/>
    <mergeCell ref="E67:F67"/>
    <mergeCell ref="H12:N12"/>
    <mergeCell ref="H104:I104"/>
    <mergeCell ref="E32:F32"/>
    <mergeCell ref="L104:M104"/>
    <mergeCell ref="N104:O104"/>
    <mergeCell ref="E28:F28"/>
    <mergeCell ref="I26:K26"/>
    <mergeCell ref="C19:E19"/>
    <mergeCell ref="H11:O11"/>
    <mergeCell ref="H25:N25"/>
    <mergeCell ref="H24:O24"/>
    <mergeCell ref="H65:I65"/>
    <mergeCell ref="N13:N14"/>
    <mergeCell ref="O13:O14"/>
    <mergeCell ref="N26:N27"/>
    <mergeCell ref="O26:O27"/>
    <mergeCell ref="L65:M65"/>
    <mergeCell ref="N65:O65"/>
    <mergeCell ref="E121:G121"/>
    <mergeCell ref="E110:F110"/>
    <mergeCell ref="E115:F115"/>
    <mergeCell ref="I13:K13"/>
    <mergeCell ref="E106:F106"/>
    <mergeCell ref="E37:F37"/>
    <mergeCell ref="E43:F43"/>
    <mergeCell ref="E71:F71"/>
    <mergeCell ref="E76:F76"/>
    <mergeCell ref="E82:F82"/>
    <mergeCell ref="C17:F17"/>
    <mergeCell ref="C20:F20"/>
    <mergeCell ref="H64:K64"/>
    <mergeCell ref="C16:F16"/>
    <mergeCell ref="C18:E18"/>
    <mergeCell ref="L64:O64"/>
    <mergeCell ref="H103:K103"/>
    <mergeCell ref="L103:O103"/>
    <mergeCell ref="J65:K6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49" r:id="rId1"/>
  <rowBreaks count="4" manualBreakCount="4">
    <brk id="21" max="17" man="1"/>
    <brk id="61" max="17" man="1"/>
    <brk id="100" max="255" man="1"/>
    <brk id="140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372"/>
  <sheetViews>
    <sheetView showGridLines="0" view="pageBreakPreview" zoomScale="50" zoomScaleNormal="60" zoomScaleSheetLayoutView="50" workbookViewId="0" topLeftCell="A16">
      <selection activeCell="N80" sqref="N80"/>
    </sheetView>
  </sheetViews>
  <sheetFormatPr defaultColWidth="9.140625" defaultRowHeight="12.75"/>
  <cols>
    <col min="1" max="1" width="2.8515625" style="6" customWidth="1"/>
    <col min="2" max="2" width="11.8515625" style="115" customWidth="1"/>
    <col min="3" max="5" width="11.00390625" style="6" customWidth="1"/>
    <col min="6" max="6" width="28.00390625" style="6" customWidth="1"/>
    <col min="7" max="11" width="11.00390625" style="6" customWidth="1"/>
    <col min="12" max="12" width="14.7109375" style="6" customWidth="1"/>
    <col min="13" max="13" width="18.00390625" style="6" customWidth="1"/>
    <col min="14" max="14" width="11.00390625" style="6" customWidth="1"/>
    <col min="15" max="15" width="20.7109375" style="6" customWidth="1"/>
    <col min="16" max="16" width="11.00390625" style="6" customWidth="1"/>
    <col min="17" max="17" width="18.28125" style="6" customWidth="1"/>
    <col min="18" max="18" width="11.00390625" style="6" customWidth="1"/>
    <col min="19" max="19" width="19.7109375" style="6" customWidth="1"/>
    <col min="20" max="20" width="11.00390625" style="6" customWidth="1"/>
    <col min="21" max="21" width="18.7109375" style="11" customWidth="1"/>
    <col min="22" max="22" width="11.421875" style="6" customWidth="1"/>
    <col min="23" max="23" width="17.00390625" style="6" customWidth="1"/>
    <col min="24" max="24" width="11.421875" style="11" customWidth="1"/>
    <col min="25" max="25" width="15.421875" style="11" customWidth="1"/>
    <col min="26" max="26" width="11.421875" style="11" customWidth="1"/>
    <col min="27" max="27" width="16.57421875" style="11" customWidth="1"/>
    <col min="28" max="28" width="11.421875" style="6" customWidth="1"/>
    <col min="29" max="29" width="19.00390625" style="6" customWidth="1"/>
    <col min="30" max="16384" width="11.421875" style="6" customWidth="1"/>
  </cols>
  <sheetData>
    <row r="1" spans="1:27" s="2" customFormat="1" ht="18">
      <c r="A1" s="2" t="s">
        <v>260</v>
      </c>
      <c r="B1" s="112"/>
      <c r="U1" s="181"/>
      <c r="X1" s="181"/>
      <c r="Y1" s="181"/>
      <c r="Z1" s="181"/>
      <c r="AA1" s="181"/>
    </row>
    <row r="2" spans="2:27" s="2" customFormat="1" ht="18">
      <c r="B2" s="112"/>
      <c r="U2" s="181"/>
      <c r="X2" s="181"/>
      <c r="Y2" s="181"/>
      <c r="Z2" s="181"/>
      <c r="AA2" s="181"/>
    </row>
    <row r="3" spans="1:27" s="85" customFormat="1" ht="18" customHeight="1">
      <c r="A3" s="84" t="s">
        <v>301</v>
      </c>
      <c r="B3" s="113"/>
      <c r="U3" s="182"/>
      <c r="X3" s="182"/>
      <c r="Y3" s="182"/>
      <c r="Z3" s="182"/>
      <c r="AA3" s="182"/>
    </row>
    <row r="4" spans="2:27" s="2" customFormat="1" ht="18">
      <c r="B4" s="112"/>
      <c r="U4" s="181"/>
      <c r="X4" s="181"/>
      <c r="Y4" s="181"/>
      <c r="Z4" s="181"/>
      <c r="AA4" s="181"/>
    </row>
    <row r="5" spans="2:27" s="3" customFormat="1" ht="12.75" customHeight="1">
      <c r="B5" s="1027" t="s">
        <v>262</v>
      </c>
      <c r="C5" s="1028"/>
      <c r="D5" s="46"/>
      <c r="E5" s="46"/>
      <c r="F5" s="46"/>
      <c r="G5" s="46"/>
      <c r="U5" s="183"/>
      <c r="X5" s="183"/>
      <c r="Y5" s="183"/>
      <c r="Z5" s="183"/>
      <c r="AA5" s="183"/>
    </row>
    <row r="6" spans="2:27" s="3" customFormat="1" ht="12.75" customHeight="1">
      <c r="B6" s="1029"/>
      <c r="C6" s="1030"/>
      <c r="U6" s="183"/>
      <c r="X6" s="183"/>
      <c r="Y6" s="183"/>
      <c r="Z6" s="183"/>
      <c r="AA6" s="183"/>
    </row>
    <row r="7" spans="1:27" s="3" customFormat="1" ht="12.75" customHeight="1">
      <c r="A7" s="6"/>
      <c r="B7" s="1029"/>
      <c r="C7" s="1030"/>
      <c r="U7" s="183"/>
      <c r="X7" s="183"/>
      <c r="Y7" s="183"/>
      <c r="Z7" s="183"/>
      <c r="AA7" s="183"/>
    </row>
    <row r="8" spans="1:27" s="3" customFormat="1" ht="12.75" customHeight="1">
      <c r="A8" s="6"/>
      <c r="B8" s="1029"/>
      <c r="C8" s="1030"/>
      <c r="U8" s="183"/>
      <c r="X8" s="183"/>
      <c r="Y8" s="183"/>
      <c r="Z8" s="183"/>
      <c r="AA8" s="183"/>
    </row>
    <row r="9" spans="2:27" s="21" customFormat="1" ht="12.75" customHeight="1">
      <c r="B9" s="21" t="s">
        <v>302</v>
      </c>
      <c r="U9" s="264"/>
      <c r="X9" s="264"/>
      <c r="Y9" s="264"/>
      <c r="Z9" s="264"/>
      <c r="AA9" s="264"/>
    </row>
    <row r="10" spans="1:2" ht="12.75" customHeight="1" thickBot="1">
      <c r="A10" s="263"/>
      <c r="B10" s="114"/>
    </row>
    <row r="11" spans="1:48" ht="15.75" thickBot="1">
      <c r="A11" s="263"/>
      <c r="B11" s="114"/>
      <c r="F11" s="878" t="str">
        <f>Υπόδειγμα_2!F172</f>
        <v>Σύνολο</v>
      </c>
      <c r="G11" s="1533" t="str">
        <f>Υπόδειγμα_2!G172</f>
        <v>Κύρια Κέντρα Κόστους</v>
      </c>
      <c r="H11" s="1534"/>
      <c r="I11" s="1534"/>
      <c r="J11" s="1534"/>
      <c r="K11" s="1534"/>
      <c r="L11" s="1534"/>
      <c r="M11" s="1534"/>
      <c r="N11" s="1534"/>
      <c r="O11" s="1534"/>
      <c r="P11" s="1534"/>
      <c r="Q11" s="1534"/>
      <c r="R11" s="1534"/>
      <c r="S11" s="1534"/>
      <c r="T11" s="1534"/>
      <c r="U11" s="1534"/>
      <c r="V11" s="1534"/>
      <c r="W11" s="1534"/>
      <c r="X11" s="1534"/>
      <c r="Y11" s="1534"/>
      <c r="Z11" s="1534"/>
      <c r="AA11" s="1534"/>
      <c r="AB11" s="1534"/>
      <c r="AC11" s="1534"/>
      <c r="AD11" s="1534"/>
      <c r="AE11" s="1534"/>
      <c r="AF11" s="1534"/>
      <c r="AG11" s="1534"/>
      <c r="AH11" s="1534"/>
      <c r="AI11" s="1534"/>
      <c r="AJ11" s="1534"/>
      <c r="AK11" s="1534"/>
      <c r="AL11" s="1534"/>
      <c r="AM11" s="1535"/>
      <c r="AP11" s="11"/>
      <c r="AS11" s="11"/>
      <c r="AT11" s="11"/>
      <c r="AU11" s="11"/>
      <c r="AV11" s="11"/>
    </row>
    <row r="12" spans="2:58" ht="13.5" customHeight="1" thickBot="1">
      <c r="B12" s="114"/>
      <c r="F12" s="1635"/>
      <c r="G12" s="1590" t="str">
        <f>Υπόδειγμα_2!G173</f>
        <v>PSTN-κόμβοι</v>
      </c>
      <c r="H12" s="1591"/>
      <c r="I12" s="1591"/>
      <c r="J12" s="1591"/>
      <c r="K12" s="1592"/>
      <c r="L12" s="1587" t="str">
        <f>Υπόδειγμα_2!L173</f>
        <v>Ζεύξεις μετάδοσης</v>
      </c>
      <c r="M12" s="1588"/>
      <c r="N12" s="1588"/>
      <c r="O12" s="1588"/>
      <c r="P12" s="1588"/>
      <c r="Q12" s="1588"/>
      <c r="R12" s="1588"/>
      <c r="S12" s="1588"/>
      <c r="T12" s="1588"/>
      <c r="U12" s="1588"/>
      <c r="V12" s="1588"/>
      <c r="W12" s="1588"/>
      <c r="X12" s="1588"/>
      <c r="Y12" s="1588"/>
      <c r="Z12" s="1588"/>
      <c r="AA12" s="1588"/>
      <c r="AB12" s="1588"/>
      <c r="AC12" s="1589"/>
      <c r="AD12" s="1628" t="str">
        <f>Υπόδειγμα_2!AD173</f>
        <v>DSLAMs για ATM</v>
      </c>
      <c r="AE12" s="1628" t="str">
        <f>Υπόδειγμα_2!AE173</f>
        <v>DSLAMs για IP</v>
      </c>
      <c r="AF12" s="1628" t="str">
        <f>Υπόδειγμα_2!AF173</f>
        <v>Συγκεντρωτές για ATM</v>
      </c>
      <c r="AG12" s="1628" t="str">
        <f>Υπόδειγμα_2!AG173</f>
        <v>Συγκεντρωτές Ethernet/IP</v>
      </c>
      <c r="AH12" s="1628" t="str">
        <f>Υπόδειγμα_2!AH173</f>
        <v>BRAS για ATM</v>
      </c>
      <c r="AI12" s="1628" t="str">
        <f>Υπόδειγμα_2!AI173</f>
        <v>BRAS για IP</v>
      </c>
      <c r="AJ12" s="1628" t="str">
        <f>Υπόδειγμα_2!AJ173</f>
        <v>ATM κόμβοι (π.χ. κέντρα μεταγωγής και συγκεντρωτές)</v>
      </c>
      <c r="AK12" s="1628" t="str">
        <f>Υπόδειγμα_2!AK173</f>
        <v>Κόμβοι Ethernet/IP (π.χ. κέντρα μεταγωγής )</v>
      </c>
      <c r="AL12" s="1628" t="str">
        <f>Υπόδειγμα_2!AL173</f>
        <v>IP-δρομολογητές</v>
      </c>
      <c r="AM12" s="1628" t="str">
        <f>Υπόδειγμα_2!AM173</f>
        <v>Πώληση υπηρεσιών χονδρικής σε τρίτους που αιτούνται υπηρεσίες μετάδοσης</v>
      </c>
      <c r="AN12" s="37"/>
      <c r="AZ12" s="11"/>
      <c r="BC12" s="11"/>
      <c r="BD12" s="11"/>
      <c r="BE12" s="11"/>
      <c r="BF12" s="11"/>
    </row>
    <row r="13" spans="2:58" ht="64.5" customHeight="1" thickBot="1">
      <c r="B13" s="114"/>
      <c r="F13" s="1635"/>
      <c r="G13" s="1631" t="str">
        <f>Υπόδειγμα_2!G174</f>
        <v>Συγκεντρωτές</v>
      </c>
      <c r="H13" s="1643" t="str">
        <f>Υπόδειγμα_2!H174</f>
        <v>Τοπικοί κόμβοι</v>
      </c>
      <c r="I13" s="1643" t="str">
        <f>Υπόδειγμα_2!I174</f>
        <v>Tandem κόμβοι</v>
      </c>
      <c r="J13" s="1643" t="str">
        <f>Υπόδειγμα_2!J174</f>
        <v>Ζευκτικοί (Trunk) κόμβοι</v>
      </c>
      <c r="K13" s="1643" t="str">
        <f>Υπόδειγμα_2!K174</f>
        <v>Διεθνείς κόμβοι</v>
      </c>
      <c r="L13" s="1598" t="str">
        <f>Υπόδειγμα_2!L174</f>
        <v>RSU - local μετάδοση</v>
      </c>
      <c r="M13" s="1599"/>
      <c r="N13" s="1598" t="str">
        <f>Υπόδειγμα_2!N174</f>
        <v>local-local μετάδοση</v>
      </c>
      <c r="O13" s="1599"/>
      <c r="P13" s="1598" t="str">
        <f>Υπόδειγμα_2!P174</f>
        <v>local - tandem μετάδοση</v>
      </c>
      <c r="Q13" s="1599"/>
      <c r="R13" s="1598" t="str">
        <f>Υπόδειγμα_2!R174</f>
        <v>local - trunk μετάδοση</v>
      </c>
      <c r="S13" s="1599"/>
      <c r="T13" s="1598" t="str">
        <f>Υπόδειγμα_2!T174</f>
        <v>Tandem - tandem μετάδοση</v>
      </c>
      <c r="U13" s="1599"/>
      <c r="V13" s="1598" t="str">
        <f>Υπόδειγμα_2!V174</f>
        <v>Tandem - trunk μετάδοση</v>
      </c>
      <c r="W13" s="1599"/>
      <c r="X13" s="1598" t="str">
        <f>Υπόδειγμα_2!X174</f>
        <v>Trunk - trunkμετάδοση</v>
      </c>
      <c r="Y13" s="1599"/>
      <c r="Z13" s="1598" t="str">
        <f>Υπόδειγμα_2!Z174</f>
        <v>Tandem - international μετάδοση</v>
      </c>
      <c r="AA13" s="1599"/>
      <c r="AB13" s="1598" t="str">
        <f>Υπόδειγμα_2!AB174</f>
        <v>Trunk - international μετάδοση</v>
      </c>
      <c r="AC13" s="1599"/>
      <c r="AD13" s="1629"/>
      <c r="AE13" s="1629"/>
      <c r="AF13" s="1629"/>
      <c r="AG13" s="1629"/>
      <c r="AH13" s="1629"/>
      <c r="AI13" s="1629"/>
      <c r="AJ13" s="1629"/>
      <c r="AK13" s="1629"/>
      <c r="AL13" s="1629"/>
      <c r="AM13" s="1629"/>
      <c r="AN13" s="37"/>
      <c r="AZ13" s="11"/>
      <c r="BC13" s="11"/>
      <c r="BD13" s="11"/>
      <c r="BE13" s="11"/>
      <c r="BF13" s="11"/>
    </row>
    <row r="14" spans="2:58" ht="27" customHeight="1" thickBot="1">
      <c r="B14" s="114"/>
      <c r="F14" s="1636"/>
      <c r="G14" s="1632"/>
      <c r="H14" s="1644"/>
      <c r="I14" s="1644"/>
      <c r="J14" s="1644"/>
      <c r="K14" s="1644"/>
      <c r="L14" s="679" t="str">
        <f>Υπόδειγμα_2!L175</f>
        <v>Βάσει Ζεύξεων</v>
      </c>
      <c r="M14" s="679" t="str">
        <f>Υπόδειγμα_2!M175</f>
        <v>Βάσει Μήκους</v>
      </c>
      <c r="N14" s="679" t="str">
        <f>Υπόδειγμα_2!N175</f>
        <v>Βάσει Ζεύξεων</v>
      </c>
      <c r="O14" s="679" t="str">
        <f>Υπόδειγμα_2!O175</f>
        <v>Βάσει Μήκους</v>
      </c>
      <c r="P14" s="679" t="str">
        <f>Υπόδειγμα_2!P175</f>
        <v>Βάσει Ζεύξεων</v>
      </c>
      <c r="Q14" s="679" t="str">
        <f>Υπόδειγμα_2!Q175</f>
        <v>Βάσει Μήκους</v>
      </c>
      <c r="R14" s="679" t="str">
        <f>Υπόδειγμα_2!R175</f>
        <v>Βάσει Ζεύξεων</v>
      </c>
      <c r="S14" s="679" t="str">
        <f>Υπόδειγμα_2!S175</f>
        <v>Βάσει Μήκους</v>
      </c>
      <c r="T14" s="679" t="str">
        <f>Υπόδειγμα_2!T175</f>
        <v>Βάσει Ζεύξεων</v>
      </c>
      <c r="U14" s="679" t="str">
        <f>Υπόδειγμα_2!U175</f>
        <v>Βάσει Μήκους</v>
      </c>
      <c r="V14" s="679" t="str">
        <f>Υπόδειγμα_2!V175</f>
        <v>Βάσει Ζεύξεων</v>
      </c>
      <c r="W14" s="679" t="str">
        <f>Υπόδειγμα_2!W175</f>
        <v>Βάσει Μήκους</v>
      </c>
      <c r="X14" s="679" t="str">
        <f>Υπόδειγμα_2!X175</f>
        <v>Βάσει Ζεύξεων</v>
      </c>
      <c r="Y14" s="679" t="str">
        <f>Υπόδειγμα_2!Y175</f>
        <v>Βάσει Μήκους</v>
      </c>
      <c r="Z14" s="679" t="str">
        <f>Υπόδειγμα_2!Z175</f>
        <v>Βάσει Ζεύξεων</v>
      </c>
      <c r="AA14" s="874" t="str">
        <f>Υπόδειγμα_2!AA175</f>
        <v>Βάσει Μήκους</v>
      </c>
      <c r="AB14" s="874" t="str">
        <f>Υπόδειγμα_2!AB175</f>
        <v>Βάσει Ζεύξεων</v>
      </c>
      <c r="AC14" s="874" t="str">
        <f>Υπόδειγμα_2!AC175</f>
        <v>Βάσει Μήκους</v>
      </c>
      <c r="AD14" s="1630"/>
      <c r="AE14" s="1630"/>
      <c r="AF14" s="1630"/>
      <c r="AG14" s="1630"/>
      <c r="AH14" s="1630"/>
      <c r="AI14" s="1630"/>
      <c r="AJ14" s="1630"/>
      <c r="AK14" s="1630"/>
      <c r="AL14" s="1630"/>
      <c r="AM14" s="1630"/>
      <c r="AN14" s="37"/>
      <c r="AZ14" s="11"/>
      <c r="BC14" s="11"/>
      <c r="BD14" s="11"/>
      <c r="BE14" s="11"/>
      <c r="BF14" s="11"/>
    </row>
    <row r="15" spans="2:60" ht="15" customHeight="1" thickBot="1">
      <c r="B15" s="114"/>
      <c r="H15" s="414"/>
      <c r="I15" s="416"/>
      <c r="J15" s="416"/>
      <c r="K15" s="416"/>
      <c r="L15" s="416"/>
      <c r="M15" s="416"/>
      <c r="N15" s="414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4"/>
      <c r="AJ15" s="415"/>
      <c r="AK15" s="415"/>
      <c r="AL15" s="415"/>
      <c r="AM15" s="415"/>
      <c r="AN15" s="415"/>
      <c r="AO15" s="415"/>
      <c r="AP15" s="37"/>
      <c r="BB15" s="11"/>
      <c r="BE15" s="11"/>
      <c r="BF15" s="11"/>
      <c r="BG15" s="11"/>
      <c r="BH15" s="11"/>
    </row>
    <row r="16" spans="2:57" ht="12.75" customHeight="1">
      <c r="B16" s="1633" t="s">
        <v>254</v>
      </c>
      <c r="C16" s="1634"/>
      <c r="D16" s="1634"/>
      <c r="E16" s="1638"/>
      <c r="F16" s="666">
        <f>Υπόδειγμα_2!F308</f>
        <v>0</v>
      </c>
      <c r="G16" s="667">
        <f>Υπόδειγμα_2!G308</f>
        <v>0</v>
      </c>
      <c r="H16" s="668">
        <f>Υπόδειγμα_2!H308</f>
        <v>0</v>
      </c>
      <c r="I16" s="668">
        <f>Υπόδειγμα_2!I308</f>
        <v>0</v>
      </c>
      <c r="J16" s="668">
        <f>Υπόδειγμα_2!J308</f>
        <v>0</v>
      </c>
      <c r="K16" s="668">
        <f>Υπόδειγμα_2!K308</f>
        <v>0</v>
      </c>
      <c r="L16" s="668">
        <f>Υπόδειγμα_2!L308</f>
        <v>0</v>
      </c>
      <c r="M16" s="668">
        <f>Υπόδειγμα_2!M308</f>
        <v>0</v>
      </c>
      <c r="N16" s="668">
        <f>Υπόδειγμα_2!N308</f>
        <v>0</v>
      </c>
      <c r="O16" s="668">
        <f>Υπόδειγμα_2!O308</f>
        <v>0</v>
      </c>
      <c r="P16" s="668">
        <f>Υπόδειγμα_2!P308</f>
        <v>0</v>
      </c>
      <c r="Q16" s="668">
        <f>Υπόδειγμα_2!Q308</f>
        <v>0</v>
      </c>
      <c r="R16" s="668">
        <f>Υπόδειγμα_2!R308</f>
        <v>0</v>
      </c>
      <c r="S16" s="668">
        <f>Υπόδειγμα_2!S308</f>
        <v>0</v>
      </c>
      <c r="T16" s="668">
        <f>Υπόδειγμα_2!T308</f>
        <v>0</v>
      </c>
      <c r="U16" s="668">
        <f>Υπόδειγμα_2!U308</f>
        <v>0</v>
      </c>
      <c r="V16" s="668">
        <f>Υπόδειγμα_2!V308</f>
        <v>0</v>
      </c>
      <c r="W16" s="668">
        <f>Υπόδειγμα_2!W308</f>
        <v>0</v>
      </c>
      <c r="X16" s="668">
        <f>Υπόδειγμα_2!X308</f>
        <v>0</v>
      </c>
      <c r="Y16" s="668">
        <f>Υπόδειγμα_2!Y308</f>
        <v>0</v>
      </c>
      <c r="Z16" s="668">
        <f>Υπόδειγμα_2!Z308</f>
        <v>0</v>
      </c>
      <c r="AA16" s="668">
        <f>Υπόδειγμα_2!AA308</f>
        <v>0</v>
      </c>
      <c r="AB16" s="668">
        <f>Υπόδειγμα_2!AB308</f>
        <v>0</v>
      </c>
      <c r="AC16" s="668">
        <f>Υπόδειγμα_2!AC308</f>
        <v>0</v>
      </c>
      <c r="AD16" s="668">
        <f>Υπόδειγμα_2!AD308</f>
        <v>0</v>
      </c>
      <c r="AE16" s="668">
        <f>Υπόδειγμα_2!AE308</f>
        <v>0</v>
      </c>
      <c r="AF16" s="668">
        <f>Υπόδειγμα_2!AF308</f>
        <v>0</v>
      </c>
      <c r="AG16" s="668">
        <f>Υπόδειγμα_2!AG308</f>
        <v>0</v>
      </c>
      <c r="AH16" s="668">
        <f>Υπόδειγμα_2!AH308</f>
        <v>0</v>
      </c>
      <c r="AI16" s="668">
        <f>Υπόδειγμα_2!AI308</f>
        <v>0</v>
      </c>
      <c r="AJ16" s="668">
        <f>Υπόδειγμα_2!AJ308</f>
        <v>0</v>
      </c>
      <c r="AK16" s="668">
        <f>Υπόδειγμα_2!AK308</f>
        <v>0</v>
      </c>
      <c r="AL16" s="668">
        <f>Υπόδειγμα_2!AL308</f>
        <v>0</v>
      </c>
      <c r="AM16" s="669">
        <f>Υπόδειγμα_2!AM308</f>
        <v>0</v>
      </c>
      <c r="AY16" s="11"/>
      <c r="BB16" s="11"/>
      <c r="BC16" s="11"/>
      <c r="BD16" s="11"/>
      <c r="BE16" s="11"/>
    </row>
    <row r="17" spans="2:57" ht="54" customHeight="1">
      <c r="B17" s="1609" t="s">
        <v>303</v>
      </c>
      <c r="C17" s="1610"/>
      <c r="D17" s="1610"/>
      <c r="E17" s="1639"/>
      <c r="F17" s="670">
        <f>Υπόδειγμα_2!F382</f>
        <v>0</v>
      </c>
      <c r="G17" s="671">
        <f>Υπόδειγμα_2!G382</f>
        <v>0</v>
      </c>
      <c r="H17" s="672">
        <f>Υπόδειγμα_2!H382</f>
        <v>0</v>
      </c>
      <c r="I17" s="672">
        <f>Υπόδειγμα_2!I382</f>
        <v>0</v>
      </c>
      <c r="J17" s="672">
        <f>Υπόδειγμα_2!J382</f>
        <v>0</v>
      </c>
      <c r="K17" s="672">
        <f>Υπόδειγμα_2!K382</f>
        <v>0</v>
      </c>
      <c r="L17" s="672">
        <f>Υπόδειγμα_2!L382</f>
        <v>0</v>
      </c>
      <c r="M17" s="672">
        <f>Υπόδειγμα_2!M382</f>
        <v>0</v>
      </c>
      <c r="N17" s="672">
        <f>Υπόδειγμα_2!N382</f>
        <v>0</v>
      </c>
      <c r="O17" s="672">
        <f>Υπόδειγμα_2!O382</f>
        <v>0</v>
      </c>
      <c r="P17" s="672">
        <f>Υπόδειγμα_2!P382</f>
        <v>0</v>
      </c>
      <c r="Q17" s="672">
        <f>Υπόδειγμα_2!Q382</f>
        <v>0</v>
      </c>
      <c r="R17" s="672">
        <f>Υπόδειγμα_2!R382</f>
        <v>0</v>
      </c>
      <c r="S17" s="672">
        <f>Υπόδειγμα_2!S382</f>
        <v>0</v>
      </c>
      <c r="T17" s="672">
        <f>Υπόδειγμα_2!T382</f>
        <v>0</v>
      </c>
      <c r="U17" s="672">
        <f>Υπόδειγμα_2!U382</f>
        <v>0</v>
      </c>
      <c r="V17" s="672">
        <f>Υπόδειγμα_2!V382</f>
        <v>0</v>
      </c>
      <c r="W17" s="672">
        <f>Υπόδειγμα_2!W382</f>
        <v>0</v>
      </c>
      <c r="X17" s="672">
        <f>Υπόδειγμα_2!X382</f>
        <v>0</v>
      </c>
      <c r="Y17" s="672">
        <f>Υπόδειγμα_2!Y382</f>
        <v>0</v>
      </c>
      <c r="Z17" s="672">
        <f>Υπόδειγμα_2!Z382</f>
        <v>0</v>
      </c>
      <c r="AA17" s="672">
        <f>Υπόδειγμα_2!AA382</f>
        <v>0</v>
      </c>
      <c r="AB17" s="672">
        <f>Υπόδειγμα_2!AB382</f>
        <v>0</v>
      </c>
      <c r="AC17" s="672">
        <f>Υπόδειγμα_2!AC382</f>
        <v>0</v>
      </c>
      <c r="AD17" s="672">
        <f>Υπόδειγμα_2!AD382</f>
        <v>0</v>
      </c>
      <c r="AE17" s="672">
        <f>Υπόδειγμα_2!AE382</f>
        <v>0</v>
      </c>
      <c r="AF17" s="672">
        <f>Υπόδειγμα_2!AF382</f>
        <v>0</v>
      </c>
      <c r="AG17" s="672">
        <f>Υπόδειγμα_2!AG382</f>
        <v>0</v>
      </c>
      <c r="AH17" s="672">
        <f>Υπόδειγμα_2!AH382</f>
        <v>0</v>
      </c>
      <c r="AI17" s="672">
        <f>Υπόδειγμα_2!AI382</f>
        <v>0</v>
      </c>
      <c r="AJ17" s="672">
        <f>Υπόδειγμα_2!AJ382</f>
        <v>0</v>
      </c>
      <c r="AK17" s="672">
        <f>Υπόδειγμα_2!AK382</f>
        <v>0</v>
      </c>
      <c r="AL17" s="672">
        <f>Υπόδειγμα_2!AL382</f>
        <v>0</v>
      </c>
      <c r="AM17" s="673">
        <f>Υπόδειγμα_2!AM382</f>
        <v>0</v>
      </c>
      <c r="AV17" s="441"/>
      <c r="AY17" s="11"/>
      <c r="BB17" s="11"/>
      <c r="BC17" s="11"/>
      <c r="BD17" s="11"/>
      <c r="BE17" s="11"/>
    </row>
    <row r="18" spans="2:57" ht="24" customHeight="1">
      <c r="B18" s="1609" t="s">
        <v>304</v>
      </c>
      <c r="C18" s="1610"/>
      <c r="D18" s="1610"/>
      <c r="E18" s="1639"/>
      <c r="F18" s="674">
        <f>Υπόδειγμα_2!F304</f>
        <v>0</v>
      </c>
      <c r="G18" s="671">
        <f>Υπόδειγμα_2!G304</f>
        <v>0</v>
      </c>
      <c r="H18" s="672">
        <f>Υπόδειγμα_2!H304</f>
        <v>0</v>
      </c>
      <c r="I18" s="672">
        <f>Υπόδειγμα_2!I304</f>
        <v>0</v>
      </c>
      <c r="J18" s="672">
        <f>Υπόδειγμα_2!J304</f>
        <v>0</v>
      </c>
      <c r="K18" s="672">
        <f>Υπόδειγμα_2!K304</f>
        <v>0</v>
      </c>
      <c r="L18" s="672">
        <f>Υπόδειγμα_2!L304</f>
        <v>0</v>
      </c>
      <c r="M18" s="672">
        <f>Υπόδειγμα_2!M304</f>
        <v>0</v>
      </c>
      <c r="N18" s="672">
        <f>Υπόδειγμα_2!N304</f>
        <v>0</v>
      </c>
      <c r="O18" s="672">
        <f>Υπόδειγμα_2!O304</f>
        <v>0</v>
      </c>
      <c r="P18" s="672">
        <f>Υπόδειγμα_2!P304</f>
        <v>0</v>
      </c>
      <c r="Q18" s="672">
        <f>Υπόδειγμα_2!Q304</f>
        <v>0</v>
      </c>
      <c r="R18" s="672">
        <f>Υπόδειγμα_2!R304</f>
        <v>0</v>
      </c>
      <c r="S18" s="672">
        <f>Υπόδειγμα_2!S304</f>
        <v>0</v>
      </c>
      <c r="T18" s="672">
        <f>Υπόδειγμα_2!T304</f>
        <v>0</v>
      </c>
      <c r="U18" s="672">
        <f>Υπόδειγμα_2!U304</f>
        <v>0</v>
      </c>
      <c r="V18" s="672">
        <f>Υπόδειγμα_2!V304</f>
        <v>0</v>
      </c>
      <c r="W18" s="672">
        <f>Υπόδειγμα_2!W304</f>
        <v>0</v>
      </c>
      <c r="X18" s="672">
        <f>Υπόδειγμα_2!X304</f>
        <v>0</v>
      </c>
      <c r="Y18" s="672">
        <f>Υπόδειγμα_2!Y304</f>
        <v>0</v>
      </c>
      <c r="Z18" s="672">
        <f>Υπόδειγμα_2!Z304</f>
        <v>0</v>
      </c>
      <c r="AA18" s="672">
        <f>Υπόδειγμα_2!AA304</f>
        <v>0</v>
      </c>
      <c r="AB18" s="672">
        <f>Υπόδειγμα_2!AB304</f>
        <v>0</v>
      </c>
      <c r="AC18" s="672">
        <f>Υπόδειγμα_2!AC304</f>
        <v>0</v>
      </c>
      <c r="AD18" s="672">
        <f>Υπόδειγμα_2!AD304</f>
        <v>0</v>
      </c>
      <c r="AE18" s="672">
        <f>Υπόδειγμα_2!AE304</f>
        <v>0</v>
      </c>
      <c r="AF18" s="672">
        <f>Υπόδειγμα_2!AF304</f>
        <v>0</v>
      </c>
      <c r="AG18" s="672">
        <f>Υπόδειγμα_2!AG304</f>
        <v>0</v>
      </c>
      <c r="AH18" s="672">
        <f>Υπόδειγμα_2!AH304</f>
        <v>0</v>
      </c>
      <c r="AI18" s="672">
        <f>Υπόδειγμα_2!AI304</f>
        <v>0</v>
      </c>
      <c r="AJ18" s="672">
        <f>Υπόδειγμα_2!AJ304</f>
        <v>0</v>
      </c>
      <c r="AK18" s="672">
        <f>Υπόδειγμα_2!AK304</f>
        <v>0</v>
      </c>
      <c r="AL18" s="672">
        <f>Υπόδειγμα_2!AL304</f>
        <v>0</v>
      </c>
      <c r="AM18" s="673">
        <f>Υπόδειγμα_2!AM304</f>
        <v>0</v>
      </c>
      <c r="AY18" s="11"/>
      <c r="BB18" s="11"/>
      <c r="BC18" s="11"/>
      <c r="BD18" s="11"/>
      <c r="BE18" s="11"/>
    </row>
    <row r="19" spans="2:57" ht="45" customHeight="1" thickBot="1">
      <c r="B19" s="1611" t="s">
        <v>305</v>
      </c>
      <c r="C19" s="1612"/>
      <c r="D19" s="1612"/>
      <c r="E19" s="1637"/>
      <c r="F19" s="675">
        <f>Υπόδειγμα_2!F378</f>
        <v>0</v>
      </c>
      <c r="G19" s="676">
        <f>Υπόδειγμα_2!G378</f>
        <v>0</v>
      </c>
      <c r="H19" s="677">
        <f>Υπόδειγμα_2!H378</f>
        <v>0</v>
      </c>
      <c r="I19" s="677">
        <f>Υπόδειγμα_2!I378</f>
        <v>0</v>
      </c>
      <c r="J19" s="677">
        <f>Υπόδειγμα_2!J378</f>
        <v>0</v>
      </c>
      <c r="K19" s="677">
        <f>Υπόδειγμα_2!K378</f>
        <v>0</v>
      </c>
      <c r="L19" s="677">
        <f>Υπόδειγμα_2!L378</f>
        <v>0</v>
      </c>
      <c r="M19" s="677">
        <f>Υπόδειγμα_2!M378</f>
        <v>0</v>
      </c>
      <c r="N19" s="677">
        <f>Υπόδειγμα_2!N378</f>
        <v>0</v>
      </c>
      <c r="O19" s="677">
        <f>Υπόδειγμα_2!O378</f>
        <v>0</v>
      </c>
      <c r="P19" s="677">
        <f>Υπόδειγμα_2!P378</f>
        <v>0</v>
      </c>
      <c r="Q19" s="677">
        <f>Υπόδειγμα_2!Q378</f>
        <v>0</v>
      </c>
      <c r="R19" s="677">
        <f>Υπόδειγμα_2!R378</f>
        <v>0</v>
      </c>
      <c r="S19" s="677">
        <f>Υπόδειγμα_2!S378</f>
        <v>0</v>
      </c>
      <c r="T19" s="677">
        <f>Υπόδειγμα_2!T378</f>
        <v>0</v>
      </c>
      <c r="U19" s="677">
        <f>Υπόδειγμα_2!U378</f>
        <v>0</v>
      </c>
      <c r="V19" s="677">
        <f>Υπόδειγμα_2!V378</f>
        <v>0</v>
      </c>
      <c r="W19" s="677">
        <f>Υπόδειγμα_2!W378</f>
        <v>0</v>
      </c>
      <c r="X19" s="677">
        <f>Υπόδειγμα_2!X378</f>
        <v>0</v>
      </c>
      <c r="Y19" s="677">
        <f>Υπόδειγμα_2!Y378</f>
        <v>0</v>
      </c>
      <c r="Z19" s="677">
        <f>Υπόδειγμα_2!Z378</f>
        <v>0</v>
      </c>
      <c r="AA19" s="677">
        <f>Υπόδειγμα_2!AA378</f>
        <v>0</v>
      </c>
      <c r="AB19" s="677">
        <f>Υπόδειγμα_2!AB378</f>
        <v>0</v>
      </c>
      <c r="AC19" s="677">
        <f>Υπόδειγμα_2!AC378</f>
        <v>0</v>
      </c>
      <c r="AD19" s="677">
        <f>Υπόδειγμα_2!AD378</f>
        <v>0</v>
      </c>
      <c r="AE19" s="677">
        <f>Υπόδειγμα_2!AE378</f>
        <v>0</v>
      </c>
      <c r="AF19" s="677">
        <f>Υπόδειγμα_2!AF378</f>
        <v>0</v>
      </c>
      <c r="AG19" s="677">
        <f>Υπόδειγμα_2!AG378</f>
        <v>0</v>
      </c>
      <c r="AH19" s="677">
        <f>Υπόδειγμα_2!AH378</f>
        <v>0</v>
      </c>
      <c r="AI19" s="677">
        <f>Υπόδειγμα_2!AI378</f>
        <v>0</v>
      </c>
      <c r="AJ19" s="677">
        <f>Υπόδειγμα_2!AJ378</f>
        <v>0</v>
      </c>
      <c r="AK19" s="677">
        <f>Υπόδειγμα_2!AK378</f>
        <v>0</v>
      </c>
      <c r="AL19" s="677">
        <f>Υπόδειγμα_2!AL378</f>
        <v>0</v>
      </c>
      <c r="AM19" s="678">
        <f>Υπόδειγμα_2!AM378</f>
        <v>0</v>
      </c>
      <c r="AY19" s="11"/>
      <c r="BB19" s="11"/>
      <c r="BC19" s="11"/>
      <c r="BD19" s="11"/>
      <c r="BE19" s="11"/>
    </row>
    <row r="20" spans="2:45" ht="12.75">
      <c r="B20" s="45"/>
      <c r="C20" s="570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71"/>
      <c r="V20" s="571"/>
      <c r="W20" s="571"/>
      <c r="X20" s="571"/>
      <c r="Y20" s="571"/>
      <c r="Z20" s="571"/>
      <c r="AA20" s="1082"/>
      <c r="AM20" s="11"/>
      <c r="AP20" s="11"/>
      <c r="AQ20" s="11"/>
      <c r="AR20" s="11"/>
      <c r="AS20" s="11"/>
    </row>
    <row r="21" spans="2:45" ht="15">
      <c r="B21" s="21" t="s">
        <v>306</v>
      </c>
      <c r="C21" s="570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571"/>
      <c r="W21" s="571"/>
      <c r="X21" s="571"/>
      <c r="Y21" s="571"/>
      <c r="Z21" s="571"/>
      <c r="AA21" s="1082"/>
      <c r="AM21" s="11"/>
      <c r="AP21" s="11"/>
      <c r="AQ21" s="11"/>
      <c r="AR21" s="11"/>
      <c r="AS21" s="11"/>
    </row>
    <row r="22" spans="2:45" ht="15.75" thickBot="1">
      <c r="B22" s="21"/>
      <c r="C22" s="570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  <c r="U22" s="571"/>
      <c r="V22" s="571"/>
      <c r="W22" s="571"/>
      <c r="X22" s="571"/>
      <c r="Y22" s="571"/>
      <c r="Z22" s="571"/>
      <c r="AA22" s="1082"/>
      <c r="AM22" s="11"/>
      <c r="AP22" s="11"/>
      <c r="AQ22" s="11"/>
      <c r="AR22" s="11"/>
      <c r="AS22" s="11"/>
    </row>
    <row r="23" spans="2:45" ht="31.5" customHeight="1" thickBot="1">
      <c r="B23" s="21"/>
      <c r="C23" s="570"/>
      <c r="D23" s="571"/>
      <c r="E23" s="571"/>
      <c r="F23" s="571"/>
      <c r="G23" s="571"/>
      <c r="H23" s="571"/>
      <c r="I23" s="1640" t="str">
        <f>AM12</f>
        <v>Πώληση υπηρεσιών χονδρικής σε τρίτους που αιτούνται υπηρεσίες μετάδοσης</v>
      </c>
      <c r="J23" s="1641"/>
      <c r="K23" s="1641"/>
      <c r="L23" s="1642"/>
      <c r="M23" s="571"/>
      <c r="N23" s="571"/>
      <c r="O23" s="571"/>
      <c r="P23" s="571"/>
      <c r="Q23" s="571"/>
      <c r="R23" s="571"/>
      <c r="S23" s="571"/>
      <c r="T23" s="571"/>
      <c r="U23" s="571"/>
      <c r="V23" s="571"/>
      <c r="W23" s="571"/>
      <c r="X23" s="571"/>
      <c r="Y23" s="571"/>
      <c r="Z23" s="571"/>
      <c r="AA23" s="1082"/>
      <c r="AM23" s="11"/>
      <c r="AP23" s="11"/>
      <c r="AQ23" s="11"/>
      <c r="AR23" s="11"/>
      <c r="AS23" s="11"/>
    </row>
    <row r="24" spans="2:45" ht="42.75" customHeight="1" thickBot="1">
      <c r="B24" s="21"/>
      <c r="C24" s="570"/>
      <c r="D24" s="571"/>
      <c r="E24" s="571"/>
      <c r="F24" s="571"/>
      <c r="G24" s="571"/>
      <c r="H24" s="571"/>
      <c r="I24" s="1587" t="s">
        <v>298</v>
      </c>
      <c r="J24" s="1589"/>
      <c r="K24" s="1587" t="s">
        <v>222</v>
      </c>
      <c r="L24" s="1589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1082"/>
      <c r="AM24" s="11"/>
      <c r="AP24" s="11"/>
      <c r="AQ24" s="11"/>
      <c r="AR24" s="11"/>
      <c r="AS24" s="11"/>
    </row>
    <row r="25" spans="2:27" ht="196.5" customHeight="1" thickBot="1">
      <c r="B25" s="45"/>
      <c r="H25" s="879" t="s">
        <v>307</v>
      </c>
      <c r="I25" s="880" t="str">
        <f>B16</f>
        <v>LRΑIC υπηρεσιών κορμού</v>
      </c>
      <c r="J25" s="881" t="str">
        <f>B17</f>
        <v>Τμήμα κοινού κόστους υπηρεσιών πρόσβασης και κορμού που έχει κατανεμηθεί στις "υπηρεσίες κορμού" </v>
      </c>
      <c r="K25" s="882" t="str">
        <f>B18</f>
        <v>Μεσοσταθμισμένο απασχολούμενο κεφάλαιο επαυξητικό των υπηρεσιών κορμού</v>
      </c>
      <c r="L25" s="881" t="str">
        <f>B19</f>
        <v>Μεσοσταθμισμένο απασχολούμενο κεφάλαιο κοινό για τις υπηρεσίες πρόσβασης και κορμού που έχει κατανεμηθεί στις "υπηρεσίες κορμού" </v>
      </c>
      <c r="T25" s="11"/>
      <c r="U25" s="6"/>
      <c r="W25" s="11"/>
      <c r="AA25" s="6"/>
    </row>
    <row r="26" spans="2:27" ht="12.75" customHeight="1">
      <c r="B26" s="301">
        <f>1</f>
        <v>1</v>
      </c>
      <c r="C26" s="76" t="s">
        <v>308</v>
      </c>
      <c r="D26" s="88"/>
      <c r="E26" s="88"/>
      <c r="F26" s="88"/>
      <c r="G26" s="88"/>
      <c r="H26" s="417"/>
      <c r="I26" s="79"/>
      <c r="J26" s="79"/>
      <c r="K26" s="79"/>
      <c r="L26" s="79"/>
      <c r="T26" s="11"/>
      <c r="U26" s="6"/>
      <c r="W26" s="11"/>
      <c r="AA26" s="6"/>
    </row>
    <row r="27" spans="2:27" ht="12.75" customHeight="1">
      <c r="B27" s="302">
        <f aca="true" t="shared" si="0" ref="B27:B38">B26+1</f>
        <v>2</v>
      </c>
      <c r="C27" s="91"/>
      <c r="D27" s="11" t="s">
        <v>309</v>
      </c>
      <c r="E27" s="11"/>
      <c r="F27" s="11"/>
      <c r="G27" s="11"/>
      <c r="H27" s="418">
        <v>0</v>
      </c>
      <c r="I27" s="284">
        <f aca="true" t="shared" si="1" ref="I27:I42">AM$16*H27</f>
        <v>0</v>
      </c>
      <c r="J27" s="284">
        <f aca="true" t="shared" si="2" ref="J27:J42">(AM$17)*H27</f>
        <v>0</v>
      </c>
      <c r="K27" s="284">
        <f aca="true" t="shared" si="3" ref="K27:K42">AM$18*H27</f>
        <v>0</v>
      </c>
      <c r="L27" s="284">
        <f aca="true" t="shared" si="4" ref="L27:L42">AM$19*H27</f>
        <v>0</v>
      </c>
      <c r="T27" s="11"/>
      <c r="U27" s="6"/>
      <c r="W27" s="11"/>
      <c r="AA27" s="6"/>
    </row>
    <row r="28" spans="2:27" ht="12.75" customHeight="1">
      <c r="B28" s="302">
        <f t="shared" si="0"/>
        <v>3</v>
      </c>
      <c r="C28" s="91"/>
      <c r="D28" s="11" t="s">
        <v>310</v>
      </c>
      <c r="E28" s="11"/>
      <c r="F28" s="11"/>
      <c r="G28" s="11"/>
      <c r="H28" s="418">
        <v>0</v>
      </c>
      <c r="I28" s="284">
        <f t="shared" si="1"/>
        <v>0</v>
      </c>
      <c r="J28" s="284">
        <f t="shared" si="2"/>
        <v>0</v>
      </c>
      <c r="K28" s="284">
        <f t="shared" si="3"/>
        <v>0</v>
      </c>
      <c r="L28" s="284">
        <f t="shared" si="4"/>
        <v>0</v>
      </c>
      <c r="T28" s="11"/>
      <c r="U28" s="6"/>
      <c r="W28" s="11"/>
      <c r="AA28" s="6"/>
    </row>
    <row r="29" spans="2:27" ht="12.75" customHeight="1">
      <c r="B29" s="302">
        <f t="shared" si="0"/>
        <v>4</v>
      </c>
      <c r="C29" s="91"/>
      <c r="D29" s="11" t="s">
        <v>283</v>
      </c>
      <c r="E29" s="11"/>
      <c r="F29" s="11"/>
      <c r="G29" s="11"/>
      <c r="H29" s="418">
        <v>0</v>
      </c>
      <c r="I29" s="284">
        <f t="shared" si="1"/>
        <v>0</v>
      </c>
      <c r="J29" s="284">
        <f t="shared" si="2"/>
        <v>0</v>
      </c>
      <c r="K29" s="284">
        <f t="shared" si="3"/>
        <v>0</v>
      </c>
      <c r="L29" s="284">
        <f t="shared" si="4"/>
        <v>0</v>
      </c>
      <c r="T29" s="11"/>
      <c r="U29" s="6"/>
      <c r="W29" s="11"/>
      <c r="AA29" s="6"/>
    </row>
    <row r="30" spans="2:27" ht="12.75" customHeight="1">
      <c r="B30" s="302">
        <f t="shared" si="0"/>
        <v>5</v>
      </c>
      <c r="C30" s="91"/>
      <c r="D30" s="11" t="s">
        <v>284</v>
      </c>
      <c r="E30" s="11"/>
      <c r="F30" s="11"/>
      <c r="G30" s="11"/>
      <c r="H30" s="418">
        <v>0</v>
      </c>
      <c r="I30" s="284">
        <f t="shared" si="1"/>
        <v>0</v>
      </c>
      <c r="J30" s="284">
        <f t="shared" si="2"/>
        <v>0</v>
      </c>
      <c r="K30" s="284">
        <f t="shared" si="3"/>
        <v>0</v>
      </c>
      <c r="L30" s="284">
        <f t="shared" si="4"/>
        <v>0</v>
      </c>
      <c r="T30" s="11"/>
      <c r="U30" s="6"/>
      <c r="W30" s="11"/>
      <c r="AA30" s="6"/>
    </row>
    <row r="31" spans="2:27" ht="12.75" customHeight="1">
      <c r="B31" s="302">
        <f t="shared" si="0"/>
        <v>6</v>
      </c>
      <c r="C31" s="91"/>
      <c r="D31" s="11" t="s">
        <v>285</v>
      </c>
      <c r="E31" s="11"/>
      <c r="F31" s="11"/>
      <c r="G31" s="11"/>
      <c r="H31" s="418">
        <v>0</v>
      </c>
      <c r="I31" s="284">
        <f t="shared" si="1"/>
        <v>0</v>
      </c>
      <c r="J31" s="284">
        <f t="shared" si="2"/>
        <v>0</v>
      </c>
      <c r="K31" s="284">
        <f t="shared" si="3"/>
        <v>0</v>
      </c>
      <c r="L31" s="284">
        <f t="shared" si="4"/>
        <v>0</v>
      </c>
      <c r="T31" s="11"/>
      <c r="U31" s="6"/>
      <c r="W31" s="11"/>
      <c r="AA31" s="6"/>
    </row>
    <row r="32" spans="2:27" ht="12.75" customHeight="1">
      <c r="B32" s="302">
        <f t="shared" si="0"/>
        <v>7</v>
      </c>
      <c r="C32" s="91"/>
      <c r="D32" s="11" t="s">
        <v>286</v>
      </c>
      <c r="E32" s="11"/>
      <c r="F32" s="11"/>
      <c r="G32" s="11"/>
      <c r="H32" s="418">
        <v>0</v>
      </c>
      <c r="I32" s="284">
        <f t="shared" si="1"/>
        <v>0</v>
      </c>
      <c r="J32" s="284">
        <f t="shared" si="2"/>
        <v>0</v>
      </c>
      <c r="K32" s="284">
        <f t="shared" si="3"/>
        <v>0</v>
      </c>
      <c r="L32" s="284">
        <f t="shared" si="4"/>
        <v>0</v>
      </c>
      <c r="T32" s="11"/>
      <c r="U32" s="6"/>
      <c r="W32" s="11"/>
      <c r="AA32" s="6"/>
    </row>
    <row r="33" spans="2:27" ht="12.75" customHeight="1">
      <c r="B33" s="302">
        <f t="shared" si="0"/>
        <v>8</v>
      </c>
      <c r="C33" s="91"/>
      <c r="D33" s="11" t="s">
        <v>287</v>
      </c>
      <c r="E33" s="11"/>
      <c r="F33" s="11"/>
      <c r="G33" s="11"/>
      <c r="H33" s="418">
        <v>0</v>
      </c>
      <c r="I33" s="284">
        <f t="shared" si="1"/>
        <v>0</v>
      </c>
      <c r="J33" s="284">
        <f t="shared" si="2"/>
        <v>0</v>
      </c>
      <c r="K33" s="284">
        <f t="shared" si="3"/>
        <v>0</v>
      </c>
      <c r="L33" s="284">
        <f t="shared" si="4"/>
        <v>0</v>
      </c>
      <c r="T33" s="11"/>
      <c r="U33" s="6"/>
      <c r="W33" s="11"/>
      <c r="AA33" s="6"/>
    </row>
    <row r="34" spans="2:27" ht="12.75" customHeight="1">
      <c r="B34" s="302">
        <f t="shared" si="0"/>
        <v>9</v>
      </c>
      <c r="C34" s="91"/>
      <c r="D34" s="11" t="s">
        <v>288</v>
      </c>
      <c r="E34" s="11"/>
      <c r="F34" s="11"/>
      <c r="G34" s="11"/>
      <c r="H34" s="418">
        <v>0</v>
      </c>
      <c r="I34" s="284">
        <f t="shared" si="1"/>
        <v>0</v>
      </c>
      <c r="J34" s="284">
        <f t="shared" si="2"/>
        <v>0</v>
      </c>
      <c r="K34" s="284">
        <f t="shared" si="3"/>
        <v>0</v>
      </c>
      <c r="L34" s="284">
        <f t="shared" si="4"/>
        <v>0</v>
      </c>
      <c r="T34" s="11"/>
      <c r="U34" s="6"/>
      <c r="W34" s="11"/>
      <c r="AA34" s="6"/>
    </row>
    <row r="35" spans="2:27" ht="12.75" customHeight="1">
      <c r="B35" s="302">
        <f t="shared" si="0"/>
        <v>10</v>
      </c>
      <c r="C35" s="91"/>
      <c r="D35" s="11" t="s">
        <v>289</v>
      </c>
      <c r="E35" s="11"/>
      <c r="F35" s="11"/>
      <c r="G35" s="11"/>
      <c r="H35" s="418">
        <v>0</v>
      </c>
      <c r="I35" s="284">
        <f t="shared" si="1"/>
        <v>0</v>
      </c>
      <c r="J35" s="284">
        <f t="shared" si="2"/>
        <v>0</v>
      </c>
      <c r="K35" s="284">
        <f t="shared" si="3"/>
        <v>0</v>
      </c>
      <c r="L35" s="284">
        <f t="shared" si="4"/>
        <v>0</v>
      </c>
      <c r="T35" s="11"/>
      <c r="U35" s="6"/>
      <c r="W35" s="11"/>
      <c r="AA35" s="6"/>
    </row>
    <row r="36" spans="2:27" ht="12.75" customHeight="1">
      <c r="B36" s="302">
        <f t="shared" si="0"/>
        <v>11</v>
      </c>
      <c r="C36" s="91"/>
      <c r="D36" s="11" t="s">
        <v>290</v>
      </c>
      <c r="E36" s="11"/>
      <c r="F36" s="11"/>
      <c r="G36" s="11"/>
      <c r="H36" s="418">
        <v>0</v>
      </c>
      <c r="I36" s="284">
        <f t="shared" si="1"/>
        <v>0</v>
      </c>
      <c r="J36" s="284">
        <f t="shared" si="2"/>
        <v>0</v>
      </c>
      <c r="K36" s="284">
        <f t="shared" si="3"/>
        <v>0</v>
      </c>
      <c r="L36" s="284">
        <f t="shared" si="4"/>
        <v>0</v>
      </c>
      <c r="T36" s="11"/>
      <c r="U36" s="6"/>
      <c r="W36" s="11"/>
      <c r="AA36" s="6"/>
    </row>
    <row r="37" spans="2:27" ht="12.75" customHeight="1">
      <c r="B37" s="302">
        <f t="shared" si="0"/>
        <v>12</v>
      </c>
      <c r="C37" s="91"/>
      <c r="D37" s="11" t="s">
        <v>291</v>
      </c>
      <c r="E37" s="11"/>
      <c r="F37" s="11"/>
      <c r="G37" s="11"/>
      <c r="H37" s="418">
        <v>0</v>
      </c>
      <c r="I37" s="284">
        <f t="shared" si="1"/>
        <v>0</v>
      </c>
      <c r="J37" s="284">
        <f t="shared" si="2"/>
        <v>0</v>
      </c>
      <c r="K37" s="284">
        <f t="shared" si="3"/>
        <v>0</v>
      </c>
      <c r="L37" s="284">
        <f t="shared" si="4"/>
        <v>0</v>
      </c>
      <c r="T37" s="11"/>
      <c r="U37" s="6"/>
      <c r="W37" s="11"/>
      <c r="AA37" s="6"/>
    </row>
    <row r="38" spans="2:27" ht="12.75" customHeight="1">
      <c r="B38" s="302">
        <f t="shared" si="0"/>
        <v>13</v>
      </c>
      <c r="C38" s="91"/>
      <c r="D38" s="11" t="s">
        <v>292</v>
      </c>
      <c r="E38" s="11"/>
      <c r="F38" s="11"/>
      <c r="G38" s="11"/>
      <c r="H38" s="418">
        <v>0</v>
      </c>
      <c r="I38" s="284">
        <f t="shared" si="1"/>
        <v>0</v>
      </c>
      <c r="J38" s="284">
        <f t="shared" si="2"/>
        <v>0</v>
      </c>
      <c r="K38" s="284">
        <f t="shared" si="3"/>
        <v>0</v>
      </c>
      <c r="L38" s="284">
        <f t="shared" si="4"/>
        <v>0</v>
      </c>
      <c r="T38" s="11"/>
      <c r="U38" s="6"/>
      <c r="W38" s="11"/>
      <c r="AA38" s="6"/>
    </row>
    <row r="39" spans="2:27" ht="12.75" customHeight="1">
      <c r="B39" s="302">
        <f>B38+1</f>
        <v>14</v>
      </c>
      <c r="C39" s="91"/>
      <c r="D39" s="11" t="s">
        <v>293</v>
      </c>
      <c r="E39" s="11"/>
      <c r="F39" s="11"/>
      <c r="G39" s="11"/>
      <c r="H39" s="418">
        <v>0</v>
      </c>
      <c r="I39" s="284">
        <f t="shared" si="1"/>
        <v>0</v>
      </c>
      <c r="J39" s="284">
        <f t="shared" si="2"/>
        <v>0</v>
      </c>
      <c r="K39" s="284">
        <f t="shared" si="3"/>
        <v>0</v>
      </c>
      <c r="L39" s="284">
        <f t="shared" si="4"/>
        <v>0</v>
      </c>
      <c r="T39" s="11"/>
      <c r="U39" s="6"/>
      <c r="W39" s="11"/>
      <c r="AA39" s="6"/>
    </row>
    <row r="40" spans="2:27" ht="12.75" customHeight="1">
      <c r="B40" s="302">
        <f>B39+1</f>
        <v>15</v>
      </c>
      <c r="C40" s="91"/>
      <c r="D40" s="11" t="s">
        <v>294</v>
      </c>
      <c r="E40" s="11"/>
      <c r="F40" s="11"/>
      <c r="G40" s="11"/>
      <c r="H40" s="418">
        <v>0</v>
      </c>
      <c r="I40" s="284">
        <f t="shared" si="1"/>
        <v>0</v>
      </c>
      <c r="J40" s="284">
        <f t="shared" si="2"/>
        <v>0</v>
      </c>
      <c r="K40" s="284">
        <f t="shared" si="3"/>
        <v>0</v>
      </c>
      <c r="L40" s="284">
        <f t="shared" si="4"/>
        <v>0</v>
      </c>
      <c r="T40" s="11"/>
      <c r="U40" s="6"/>
      <c r="W40" s="11"/>
      <c r="AA40" s="6"/>
    </row>
    <row r="41" spans="2:27" ht="12.75" customHeight="1">
      <c r="B41" s="302">
        <f>B40+1</f>
        <v>16</v>
      </c>
      <c r="C41" s="91"/>
      <c r="D41" s="11" t="s">
        <v>295</v>
      </c>
      <c r="E41" s="11"/>
      <c r="F41" s="11"/>
      <c r="G41" s="11"/>
      <c r="H41" s="418">
        <v>0</v>
      </c>
      <c r="I41" s="284">
        <f t="shared" si="1"/>
        <v>0</v>
      </c>
      <c r="J41" s="284">
        <f t="shared" si="2"/>
        <v>0</v>
      </c>
      <c r="K41" s="284">
        <f t="shared" si="3"/>
        <v>0</v>
      </c>
      <c r="L41" s="284">
        <f t="shared" si="4"/>
        <v>0</v>
      </c>
      <c r="T41" s="11"/>
      <c r="U41" s="6"/>
      <c r="W41" s="11"/>
      <c r="AA41" s="6"/>
    </row>
    <row r="42" spans="2:27" ht="12.75" customHeight="1" thickBot="1">
      <c r="B42" s="302">
        <f>B41+1</f>
        <v>17</v>
      </c>
      <c r="C42" s="91"/>
      <c r="D42" s="11" t="s">
        <v>296</v>
      </c>
      <c r="E42" s="11"/>
      <c r="F42" s="11"/>
      <c r="G42" s="11"/>
      <c r="H42" s="418">
        <v>0</v>
      </c>
      <c r="I42" s="284">
        <f t="shared" si="1"/>
        <v>0</v>
      </c>
      <c r="J42" s="284">
        <f t="shared" si="2"/>
        <v>0</v>
      </c>
      <c r="K42" s="284">
        <f t="shared" si="3"/>
        <v>0</v>
      </c>
      <c r="L42" s="284">
        <f t="shared" si="4"/>
        <v>0</v>
      </c>
      <c r="T42" s="11"/>
      <c r="U42" s="6"/>
      <c r="W42" s="11"/>
      <c r="AA42" s="6"/>
    </row>
    <row r="43" spans="2:27" ht="12.75" customHeight="1">
      <c r="B43" s="813">
        <f>B42+1</f>
        <v>18</v>
      </c>
      <c r="C43" s="1445" t="s">
        <v>311</v>
      </c>
      <c r="D43" s="1083"/>
      <c r="E43" s="88"/>
      <c r="F43" s="88"/>
      <c r="G43" s="78"/>
      <c r="H43" s="1446">
        <f>SUM(H44:H67)</f>
        <v>0</v>
      </c>
      <c r="I43" s="1084">
        <f>SUM(I44:I67)</f>
        <v>0</v>
      </c>
      <c r="J43" s="1084">
        <f>SUM(J44:J67)</f>
        <v>0</v>
      </c>
      <c r="K43" s="1084">
        <f>SUM(K44:K67)</f>
        <v>0</v>
      </c>
      <c r="L43" s="1084">
        <f>SUM(L44:L67)</f>
        <v>0</v>
      </c>
      <c r="T43" s="11"/>
      <c r="U43" s="6"/>
      <c r="W43" s="11"/>
      <c r="AA43" s="6"/>
    </row>
    <row r="44" spans="2:27" ht="12.75" customHeight="1">
      <c r="B44" s="807">
        <f aca="true" t="shared" si="5" ref="B44:B72">B43+1</f>
        <v>19</v>
      </c>
      <c r="C44" s="91"/>
      <c r="D44" s="267" t="s">
        <v>312</v>
      </c>
      <c r="E44" s="11"/>
      <c r="F44" s="11"/>
      <c r="G44" s="11"/>
      <c r="H44" s="418">
        <v>0</v>
      </c>
      <c r="I44" s="284">
        <f>AM$16*H44</f>
        <v>0</v>
      </c>
      <c r="J44" s="284">
        <f>(AM$17)*H44</f>
        <v>0</v>
      </c>
      <c r="K44" s="284">
        <f>AM$18*H44</f>
        <v>0</v>
      </c>
      <c r="L44" s="284">
        <f>AM$19*H44</f>
        <v>0</v>
      </c>
      <c r="T44" s="11"/>
      <c r="U44" s="6"/>
      <c r="W44" s="11"/>
      <c r="AA44" s="6"/>
    </row>
    <row r="45" spans="2:27" ht="12.75" customHeight="1">
      <c r="B45" s="807">
        <f t="shared" si="5"/>
        <v>20</v>
      </c>
      <c r="C45" s="91"/>
      <c r="D45" s="267" t="s">
        <v>313</v>
      </c>
      <c r="E45" s="11"/>
      <c r="F45" s="11"/>
      <c r="G45" s="11"/>
      <c r="H45" s="418">
        <v>0</v>
      </c>
      <c r="I45" s="284">
        <f>AM$16*H45</f>
        <v>0</v>
      </c>
      <c r="J45" s="284">
        <f>(AM$17)*H45</f>
        <v>0</v>
      </c>
      <c r="K45" s="284">
        <f>AM$18*H45</f>
        <v>0</v>
      </c>
      <c r="L45" s="284">
        <f>AM$19*H45</f>
        <v>0</v>
      </c>
      <c r="N45" s="267"/>
      <c r="T45" s="11"/>
      <c r="U45" s="6"/>
      <c r="W45" s="11"/>
      <c r="AA45" s="6"/>
    </row>
    <row r="46" spans="2:27" ht="12.75" customHeight="1">
      <c r="B46" s="807">
        <f t="shared" si="5"/>
        <v>21</v>
      </c>
      <c r="C46" s="91"/>
      <c r="D46" s="267" t="s">
        <v>314</v>
      </c>
      <c r="E46" s="11"/>
      <c r="F46" s="11"/>
      <c r="G46" s="11"/>
      <c r="H46" s="419"/>
      <c r="I46" s="284"/>
      <c r="J46" s="284"/>
      <c r="K46" s="284"/>
      <c r="L46" s="284"/>
      <c r="N46" s="267"/>
      <c r="T46" s="11"/>
      <c r="U46" s="6"/>
      <c r="W46" s="11"/>
      <c r="AA46" s="6"/>
    </row>
    <row r="47" spans="2:27" ht="12.75" customHeight="1">
      <c r="B47" s="807">
        <f t="shared" si="5"/>
        <v>22</v>
      </c>
      <c r="C47" s="91"/>
      <c r="D47" s="267"/>
      <c r="E47" s="267" t="s">
        <v>318</v>
      </c>
      <c r="F47" s="11"/>
      <c r="G47" s="11"/>
      <c r="H47" s="418">
        <v>0</v>
      </c>
      <c r="I47" s="284">
        <f>AM$16*H47</f>
        <v>0</v>
      </c>
      <c r="J47" s="284">
        <f>(AM$17)*H47</f>
        <v>0</v>
      </c>
      <c r="K47" s="284">
        <f>AM$18*H47</f>
        <v>0</v>
      </c>
      <c r="L47" s="284">
        <f>AM$19*H47</f>
        <v>0</v>
      </c>
      <c r="N47" s="267"/>
      <c r="T47" s="11"/>
      <c r="U47" s="6"/>
      <c r="W47" s="11"/>
      <c r="AA47" s="6"/>
    </row>
    <row r="48" spans="2:27" ht="12.75" customHeight="1">
      <c r="B48" s="807">
        <f t="shared" si="5"/>
        <v>23</v>
      </c>
      <c r="C48" s="91"/>
      <c r="D48" s="11"/>
      <c r="E48" s="267" t="s">
        <v>319</v>
      </c>
      <c r="F48" s="11"/>
      <c r="G48" s="11"/>
      <c r="H48" s="418">
        <v>0</v>
      </c>
      <c r="I48" s="284">
        <f>AM$16*H48</f>
        <v>0</v>
      </c>
      <c r="J48" s="284">
        <f>(AM$17)*H48</f>
        <v>0</v>
      </c>
      <c r="K48" s="284">
        <f>AM$18*H48</f>
        <v>0</v>
      </c>
      <c r="L48" s="284">
        <f>AM$19*H48</f>
        <v>0</v>
      </c>
      <c r="N48" s="267"/>
      <c r="T48" s="11"/>
      <c r="U48" s="6"/>
      <c r="W48" s="11"/>
      <c r="AA48" s="6"/>
    </row>
    <row r="49" spans="2:27" ht="12.75" customHeight="1">
      <c r="B49" s="807">
        <f t="shared" si="5"/>
        <v>24</v>
      </c>
      <c r="C49" s="91"/>
      <c r="D49" s="267" t="s">
        <v>315</v>
      </c>
      <c r="E49" s="267"/>
      <c r="F49" s="11"/>
      <c r="G49" s="11"/>
      <c r="H49" s="419"/>
      <c r="I49" s="284"/>
      <c r="J49" s="284"/>
      <c r="K49" s="284"/>
      <c r="L49" s="284"/>
      <c r="N49" s="11"/>
      <c r="T49" s="11"/>
      <c r="U49" s="6"/>
      <c r="W49" s="11"/>
      <c r="AA49" s="6"/>
    </row>
    <row r="50" spans="2:27" ht="12.75" customHeight="1">
      <c r="B50" s="807">
        <f t="shared" si="5"/>
        <v>25</v>
      </c>
      <c r="C50" s="91"/>
      <c r="D50" s="267"/>
      <c r="E50" s="267" t="s">
        <v>318</v>
      </c>
      <c r="F50" s="11"/>
      <c r="G50" s="11"/>
      <c r="H50" s="418">
        <v>0</v>
      </c>
      <c r="I50" s="284">
        <f>AM$16*H50</f>
        <v>0</v>
      </c>
      <c r="J50" s="284">
        <f>(AM$17)*H50</f>
        <v>0</v>
      </c>
      <c r="K50" s="284">
        <f>AM$18*H50</f>
        <v>0</v>
      </c>
      <c r="L50" s="284">
        <f>AM$19*H50</f>
        <v>0</v>
      </c>
      <c r="N50" s="267"/>
      <c r="T50" s="11"/>
      <c r="U50" s="6"/>
      <c r="W50" s="11"/>
      <c r="AA50" s="6"/>
    </row>
    <row r="51" spans="2:27" ht="12.75" customHeight="1">
      <c r="B51" s="807">
        <f t="shared" si="5"/>
        <v>26</v>
      </c>
      <c r="C51" s="91"/>
      <c r="D51" s="267"/>
      <c r="E51" s="267" t="s">
        <v>319</v>
      </c>
      <c r="F51" s="11"/>
      <c r="G51" s="11"/>
      <c r="H51" s="418">
        <v>0</v>
      </c>
      <c r="I51" s="284">
        <f>AM$16*H51</f>
        <v>0</v>
      </c>
      <c r="J51" s="284">
        <f>(AM$17)*H51</f>
        <v>0</v>
      </c>
      <c r="K51" s="284">
        <f>AM$18*H51</f>
        <v>0</v>
      </c>
      <c r="L51" s="284">
        <f>AM$19*H51</f>
        <v>0</v>
      </c>
      <c r="N51" s="267"/>
      <c r="T51" s="11"/>
      <c r="U51" s="6"/>
      <c r="W51" s="11"/>
      <c r="AA51" s="6"/>
    </row>
    <row r="52" spans="2:27" ht="12.75" customHeight="1">
      <c r="B52" s="807">
        <f t="shared" si="5"/>
        <v>27</v>
      </c>
      <c r="C52" s="91"/>
      <c r="D52" s="267" t="s">
        <v>316</v>
      </c>
      <c r="E52" s="267"/>
      <c r="F52" s="11"/>
      <c r="G52" s="11"/>
      <c r="H52" s="418">
        <v>0</v>
      </c>
      <c r="I52" s="284">
        <f>AM$16*H52</f>
        <v>0</v>
      </c>
      <c r="J52" s="284">
        <f>(AM$17)*H52</f>
        <v>0</v>
      </c>
      <c r="K52" s="284">
        <f>AM$18*H52</f>
        <v>0</v>
      </c>
      <c r="L52" s="284">
        <f>AM$19*H52</f>
        <v>0</v>
      </c>
      <c r="N52" s="267"/>
      <c r="T52" s="11"/>
      <c r="U52" s="6"/>
      <c r="W52" s="11"/>
      <c r="AA52" s="6"/>
    </row>
    <row r="53" spans="2:27" ht="12.75" customHeight="1">
      <c r="B53" s="807">
        <f t="shared" si="5"/>
        <v>28</v>
      </c>
      <c r="C53" s="91"/>
      <c r="D53" s="267" t="s">
        <v>317</v>
      </c>
      <c r="E53" s="267"/>
      <c r="F53" s="11"/>
      <c r="G53" s="11"/>
      <c r="H53" s="418">
        <v>0</v>
      </c>
      <c r="I53" s="284">
        <f>AM$16*H53</f>
        <v>0</v>
      </c>
      <c r="J53" s="284">
        <f>(AM$17)*H53</f>
        <v>0</v>
      </c>
      <c r="K53" s="284">
        <f>AM$18*H53</f>
        <v>0</v>
      </c>
      <c r="L53" s="284">
        <f>AM$19*H53</f>
        <v>0</v>
      </c>
      <c r="N53" s="267"/>
      <c r="T53" s="11"/>
      <c r="U53" s="6"/>
      <c r="W53" s="11"/>
      <c r="AA53" s="6"/>
    </row>
    <row r="54" spans="2:27" ht="12.75" customHeight="1">
      <c r="B54" s="807">
        <f t="shared" si="5"/>
        <v>29</v>
      </c>
      <c r="C54" s="91"/>
      <c r="D54" s="267" t="s">
        <v>320</v>
      </c>
      <c r="E54" s="267"/>
      <c r="F54" s="11"/>
      <c r="G54" s="11"/>
      <c r="H54" s="419"/>
      <c r="I54" s="284"/>
      <c r="J54" s="284"/>
      <c r="K54" s="284"/>
      <c r="L54" s="284"/>
      <c r="N54" s="267"/>
      <c r="T54" s="11"/>
      <c r="U54" s="6"/>
      <c r="W54" s="11"/>
      <c r="AA54" s="6"/>
    </row>
    <row r="55" spans="2:27" ht="12.75" customHeight="1">
      <c r="B55" s="807">
        <f t="shared" si="5"/>
        <v>30</v>
      </c>
      <c r="C55" s="91"/>
      <c r="D55" s="267"/>
      <c r="E55" s="267" t="s">
        <v>318</v>
      </c>
      <c r="F55" s="11"/>
      <c r="G55" s="11"/>
      <c r="H55" s="418">
        <v>0</v>
      </c>
      <c r="I55" s="284">
        <f>AM$16*H55</f>
        <v>0</v>
      </c>
      <c r="J55" s="284">
        <f>(AM$17)*H55</f>
        <v>0</v>
      </c>
      <c r="K55" s="284">
        <f>AM$18*H55</f>
        <v>0</v>
      </c>
      <c r="L55" s="284">
        <f>AM$19*H55</f>
        <v>0</v>
      </c>
      <c r="T55" s="11"/>
      <c r="U55" s="6"/>
      <c r="W55" s="11"/>
      <c r="AA55" s="6"/>
    </row>
    <row r="56" spans="2:27" ht="12.75" customHeight="1">
      <c r="B56" s="807">
        <f t="shared" si="5"/>
        <v>31</v>
      </c>
      <c r="C56" s="91"/>
      <c r="D56" s="267"/>
      <c r="E56" s="267" t="s">
        <v>319</v>
      </c>
      <c r="F56" s="11"/>
      <c r="G56" s="11"/>
      <c r="H56" s="418">
        <v>0</v>
      </c>
      <c r="I56" s="284">
        <f>AM$16*H56</f>
        <v>0</v>
      </c>
      <c r="J56" s="284">
        <f>(AM$17)*H56</f>
        <v>0</v>
      </c>
      <c r="K56" s="284">
        <f>AM$18*H56</f>
        <v>0</v>
      </c>
      <c r="L56" s="284">
        <f>AM$19*H56</f>
        <v>0</v>
      </c>
      <c r="T56" s="11"/>
      <c r="U56" s="6"/>
      <c r="W56" s="11"/>
      <c r="AA56" s="6"/>
    </row>
    <row r="57" spans="2:27" ht="12.75" customHeight="1">
      <c r="B57" s="807">
        <f t="shared" si="5"/>
        <v>32</v>
      </c>
      <c r="C57" s="91" t="s">
        <v>321</v>
      </c>
      <c r="D57" s="267"/>
      <c r="E57" s="267"/>
      <c r="F57" s="11"/>
      <c r="G57" s="11"/>
      <c r="H57" s="419"/>
      <c r="I57" s="284"/>
      <c r="J57" s="284"/>
      <c r="K57" s="284"/>
      <c r="L57" s="284"/>
      <c r="T57" s="11"/>
      <c r="U57" s="6"/>
      <c r="W57" s="11"/>
      <c r="AA57" s="6"/>
    </row>
    <row r="58" spans="2:27" ht="12.75" customHeight="1">
      <c r="B58" s="807">
        <f t="shared" si="5"/>
        <v>33</v>
      </c>
      <c r="C58" s="91"/>
      <c r="D58" s="267" t="s">
        <v>322</v>
      </c>
      <c r="E58" s="267"/>
      <c r="F58" s="11"/>
      <c r="G58" s="11"/>
      <c r="H58" s="418">
        <v>0</v>
      </c>
      <c r="I58" s="284">
        <f aca="true" t="shared" si="6" ref="I58:I67">AM$16*H58</f>
        <v>0</v>
      </c>
      <c r="J58" s="284">
        <f aca="true" t="shared" si="7" ref="J58:J67">(AM$17)*H58</f>
        <v>0</v>
      </c>
      <c r="K58" s="284">
        <f aca="true" t="shared" si="8" ref="K58:K67">AM$18*H58</f>
        <v>0</v>
      </c>
      <c r="L58" s="284">
        <f aca="true" t="shared" si="9" ref="L58:L67">AM$19*H58</f>
        <v>0</v>
      </c>
      <c r="T58" s="11"/>
      <c r="U58" s="6"/>
      <c r="W58" s="11"/>
      <c r="AA58" s="6"/>
    </row>
    <row r="59" spans="2:27" ht="12.75" customHeight="1">
      <c r="B59" s="807">
        <f t="shared" si="5"/>
        <v>34</v>
      </c>
      <c r="C59" s="91"/>
      <c r="D59" s="267" t="s">
        <v>323</v>
      </c>
      <c r="E59" s="267"/>
      <c r="F59" s="11"/>
      <c r="G59" s="11"/>
      <c r="H59" s="418">
        <v>0</v>
      </c>
      <c r="I59" s="284">
        <f t="shared" si="6"/>
        <v>0</v>
      </c>
      <c r="J59" s="284">
        <f t="shared" si="7"/>
        <v>0</v>
      </c>
      <c r="K59" s="284">
        <f t="shared" si="8"/>
        <v>0</v>
      </c>
      <c r="L59" s="284">
        <f t="shared" si="9"/>
        <v>0</v>
      </c>
      <c r="T59" s="11"/>
      <c r="U59" s="6"/>
      <c r="W59" s="11"/>
      <c r="AA59" s="6"/>
    </row>
    <row r="60" spans="2:27" ht="12.75" customHeight="1">
      <c r="B60" s="807">
        <f t="shared" si="5"/>
        <v>35</v>
      </c>
      <c r="C60" s="91"/>
      <c r="D60" s="267" t="s">
        <v>324</v>
      </c>
      <c r="E60" s="267"/>
      <c r="F60" s="11"/>
      <c r="G60" s="11"/>
      <c r="H60" s="418">
        <v>0</v>
      </c>
      <c r="I60" s="284">
        <f t="shared" si="6"/>
        <v>0</v>
      </c>
      <c r="J60" s="284">
        <f t="shared" si="7"/>
        <v>0</v>
      </c>
      <c r="K60" s="284">
        <f t="shared" si="8"/>
        <v>0</v>
      </c>
      <c r="L60" s="284">
        <f t="shared" si="9"/>
        <v>0</v>
      </c>
      <c r="T60" s="11"/>
      <c r="U60" s="6"/>
      <c r="W60" s="11"/>
      <c r="AA60" s="6"/>
    </row>
    <row r="61" spans="2:27" ht="12.75" customHeight="1">
      <c r="B61" s="807">
        <f t="shared" si="5"/>
        <v>36</v>
      </c>
      <c r="C61" s="91"/>
      <c r="D61" s="267" t="s">
        <v>325</v>
      </c>
      <c r="E61" s="267"/>
      <c r="F61" s="11"/>
      <c r="G61" s="11"/>
      <c r="H61" s="418">
        <v>0</v>
      </c>
      <c r="I61" s="284">
        <f t="shared" si="6"/>
        <v>0</v>
      </c>
      <c r="J61" s="284">
        <f t="shared" si="7"/>
        <v>0</v>
      </c>
      <c r="K61" s="284">
        <f t="shared" si="8"/>
        <v>0</v>
      </c>
      <c r="L61" s="284">
        <f t="shared" si="9"/>
        <v>0</v>
      </c>
      <c r="T61" s="11"/>
      <c r="U61" s="6"/>
      <c r="W61" s="11"/>
      <c r="AA61" s="6"/>
    </row>
    <row r="62" spans="2:27" ht="12.75" customHeight="1">
      <c r="B62" s="807">
        <f t="shared" si="5"/>
        <v>37</v>
      </c>
      <c r="C62" s="91"/>
      <c r="D62" s="267" t="s">
        <v>326</v>
      </c>
      <c r="E62" s="267"/>
      <c r="F62" s="11"/>
      <c r="G62" s="11"/>
      <c r="H62" s="418">
        <v>0</v>
      </c>
      <c r="I62" s="284">
        <f t="shared" si="6"/>
        <v>0</v>
      </c>
      <c r="J62" s="284">
        <f t="shared" si="7"/>
        <v>0</v>
      </c>
      <c r="K62" s="284">
        <f t="shared" si="8"/>
        <v>0</v>
      </c>
      <c r="L62" s="284">
        <f t="shared" si="9"/>
        <v>0</v>
      </c>
      <c r="T62" s="11"/>
      <c r="U62" s="6"/>
      <c r="W62" s="11"/>
      <c r="AA62" s="6"/>
    </row>
    <row r="63" spans="2:27" ht="12.75" customHeight="1">
      <c r="B63" s="807">
        <f t="shared" si="5"/>
        <v>38</v>
      </c>
      <c r="C63" s="91"/>
      <c r="D63" s="267" t="s">
        <v>327</v>
      </c>
      <c r="E63" s="267"/>
      <c r="F63" s="11"/>
      <c r="G63" s="11"/>
      <c r="H63" s="418">
        <v>0</v>
      </c>
      <c r="I63" s="284">
        <f t="shared" si="6"/>
        <v>0</v>
      </c>
      <c r="J63" s="284">
        <f t="shared" si="7"/>
        <v>0</v>
      </c>
      <c r="K63" s="284">
        <f t="shared" si="8"/>
        <v>0</v>
      </c>
      <c r="L63" s="284">
        <f t="shared" si="9"/>
        <v>0</v>
      </c>
      <c r="T63" s="11"/>
      <c r="U63" s="6"/>
      <c r="W63" s="11"/>
      <c r="AA63" s="6"/>
    </row>
    <row r="64" spans="2:27" ht="12.75" customHeight="1">
      <c r="B64" s="807">
        <f t="shared" si="5"/>
        <v>39</v>
      </c>
      <c r="C64" s="91"/>
      <c r="D64" s="267" t="s">
        <v>328</v>
      </c>
      <c r="E64" s="267"/>
      <c r="F64" s="11"/>
      <c r="G64" s="11"/>
      <c r="H64" s="418">
        <v>0</v>
      </c>
      <c r="I64" s="284">
        <f t="shared" si="6"/>
        <v>0</v>
      </c>
      <c r="J64" s="284">
        <f t="shared" si="7"/>
        <v>0</v>
      </c>
      <c r="K64" s="284">
        <f t="shared" si="8"/>
        <v>0</v>
      </c>
      <c r="L64" s="284">
        <f t="shared" si="9"/>
        <v>0</v>
      </c>
      <c r="T64" s="11"/>
      <c r="U64" s="6"/>
      <c r="W64" s="11"/>
      <c r="AA64" s="6"/>
    </row>
    <row r="65" spans="2:27" ht="12.75" customHeight="1">
      <c r="B65" s="807">
        <f t="shared" si="5"/>
        <v>40</v>
      </c>
      <c r="C65" s="91"/>
      <c r="D65" s="267" t="s">
        <v>329</v>
      </c>
      <c r="E65" s="267"/>
      <c r="F65" s="11"/>
      <c r="G65" s="11"/>
      <c r="H65" s="418">
        <v>0</v>
      </c>
      <c r="I65" s="284">
        <f t="shared" si="6"/>
        <v>0</v>
      </c>
      <c r="J65" s="284">
        <f t="shared" si="7"/>
        <v>0</v>
      </c>
      <c r="K65" s="284">
        <f t="shared" si="8"/>
        <v>0</v>
      </c>
      <c r="L65" s="284">
        <f t="shared" si="9"/>
        <v>0</v>
      </c>
      <c r="T65" s="11"/>
      <c r="U65" s="6"/>
      <c r="W65" s="11"/>
      <c r="AA65" s="6"/>
    </row>
    <row r="66" spans="2:27" ht="12.75" customHeight="1">
      <c r="B66" s="807">
        <f t="shared" si="5"/>
        <v>41</v>
      </c>
      <c r="C66" s="91"/>
      <c r="D66" s="267" t="s">
        <v>330</v>
      </c>
      <c r="E66" s="267"/>
      <c r="F66" s="11"/>
      <c r="G66" s="11"/>
      <c r="H66" s="418">
        <v>0</v>
      </c>
      <c r="I66" s="284">
        <f t="shared" si="6"/>
        <v>0</v>
      </c>
      <c r="J66" s="284">
        <f t="shared" si="7"/>
        <v>0</v>
      </c>
      <c r="K66" s="284">
        <f t="shared" si="8"/>
        <v>0</v>
      </c>
      <c r="L66" s="284">
        <f t="shared" si="9"/>
        <v>0</v>
      </c>
      <c r="T66" s="11"/>
      <c r="U66" s="6"/>
      <c r="W66" s="11"/>
      <c r="AA66" s="6"/>
    </row>
    <row r="67" spans="2:27" ht="12.75" customHeight="1" thickBot="1">
      <c r="B67" s="814">
        <f t="shared" si="5"/>
        <v>42</v>
      </c>
      <c r="C67" s="117"/>
      <c r="D67" s="1085" t="s">
        <v>331</v>
      </c>
      <c r="E67" s="1085"/>
      <c r="F67" s="74"/>
      <c r="G67" s="74"/>
      <c r="H67" s="420">
        <v>0</v>
      </c>
      <c r="I67" s="523">
        <f t="shared" si="6"/>
        <v>0</v>
      </c>
      <c r="J67" s="523">
        <f t="shared" si="7"/>
        <v>0</v>
      </c>
      <c r="K67" s="523">
        <f t="shared" si="8"/>
        <v>0</v>
      </c>
      <c r="L67" s="523">
        <f t="shared" si="9"/>
        <v>0</v>
      </c>
      <c r="T67" s="11"/>
      <c r="U67" s="6"/>
      <c r="W67" s="11"/>
      <c r="AA67" s="6"/>
    </row>
    <row r="68" spans="2:27" ht="12.75" customHeight="1">
      <c r="B68" s="807">
        <f t="shared" si="5"/>
        <v>43</v>
      </c>
      <c r="C68" s="91" t="s">
        <v>0</v>
      </c>
      <c r="D68" s="11"/>
      <c r="E68" s="11"/>
      <c r="F68" s="11"/>
      <c r="G68" s="11"/>
      <c r="H68" s="419"/>
      <c r="I68" s="284"/>
      <c r="J68" s="284"/>
      <c r="K68" s="284"/>
      <c r="L68" s="284"/>
      <c r="T68" s="11"/>
      <c r="U68" s="6"/>
      <c r="W68" s="11"/>
      <c r="AA68" s="6"/>
    </row>
    <row r="69" spans="2:27" ht="12.75" customHeight="1">
      <c r="B69" s="807">
        <f t="shared" si="5"/>
        <v>44</v>
      </c>
      <c r="C69" s="91"/>
      <c r="D69" s="11" t="s">
        <v>6</v>
      </c>
      <c r="E69" s="11"/>
      <c r="F69" s="11"/>
      <c r="G69" s="11"/>
      <c r="H69" s="419"/>
      <c r="I69" s="284"/>
      <c r="J69" s="284"/>
      <c r="K69" s="284"/>
      <c r="L69" s="284"/>
      <c r="T69" s="11"/>
      <c r="U69" s="6"/>
      <c r="W69" s="11"/>
      <c r="AA69" s="6"/>
    </row>
    <row r="70" spans="2:27" ht="12.75" customHeight="1">
      <c r="B70" s="807">
        <f t="shared" si="5"/>
        <v>45</v>
      </c>
      <c r="C70" s="91"/>
      <c r="D70" s="11"/>
      <c r="E70" s="11" t="str">
        <f>Υπόδειγμα_3_1!F38</f>
        <v>AΡYΣ 1 Mbps</v>
      </c>
      <c r="G70" s="11"/>
      <c r="H70" s="418">
        <v>0</v>
      </c>
      <c r="I70" s="284">
        <f aca="true" t="shared" si="10" ref="I70:I75">AM$16*H70</f>
        <v>0</v>
      </c>
      <c r="J70" s="284">
        <f aca="true" t="shared" si="11" ref="J70:J75">(AM$17)*H70</f>
        <v>0</v>
      </c>
      <c r="K70" s="284">
        <f aca="true" t="shared" si="12" ref="K70:K75">AM$18*H70</f>
        <v>0</v>
      </c>
      <c r="L70" s="284">
        <f aca="true" t="shared" si="13" ref="L70:L75">AM$19*H70</f>
        <v>0</v>
      </c>
      <c r="T70" s="11"/>
      <c r="U70" s="6"/>
      <c r="W70" s="11"/>
      <c r="AA70" s="6"/>
    </row>
    <row r="71" spans="2:27" ht="12.75" customHeight="1">
      <c r="B71" s="807">
        <f t="shared" si="5"/>
        <v>46</v>
      </c>
      <c r="C71" s="91"/>
      <c r="D71" s="11"/>
      <c r="E71" s="11" t="str">
        <f>Υπόδειγμα_3_1!F39</f>
        <v>AΡYΣ 2 Mbps</v>
      </c>
      <c r="G71" s="11"/>
      <c r="H71" s="418">
        <v>0</v>
      </c>
      <c r="I71" s="284">
        <f t="shared" si="10"/>
        <v>0</v>
      </c>
      <c r="J71" s="284">
        <f t="shared" si="11"/>
        <v>0</v>
      </c>
      <c r="K71" s="284">
        <f t="shared" si="12"/>
        <v>0</v>
      </c>
      <c r="L71" s="284">
        <f t="shared" si="13"/>
        <v>0</v>
      </c>
      <c r="T71" s="11"/>
      <c r="U71" s="6"/>
      <c r="W71" s="11"/>
      <c r="AA71" s="6"/>
    </row>
    <row r="72" spans="2:27" ht="12.75" customHeight="1">
      <c r="B72" s="807">
        <f t="shared" si="5"/>
        <v>47</v>
      </c>
      <c r="C72" s="91"/>
      <c r="D72" s="11"/>
      <c r="E72" s="11" t="str">
        <f>Υπόδειγμα_3_1!F40</f>
        <v>AΡYΣ 4 Mbps</v>
      </c>
      <c r="G72" s="11"/>
      <c r="H72" s="418">
        <v>0</v>
      </c>
      <c r="I72" s="284">
        <f t="shared" si="10"/>
        <v>0</v>
      </c>
      <c r="J72" s="284">
        <f t="shared" si="11"/>
        <v>0</v>
      </c>
      <c r="K72" s="284">
        <f t="shared" si="12"/>
        <v>0</v>
      </c>
      <c r="L72" s="284">
        <f t="shared" si="13"/>
        <v>0</v>
      </c>
      <c r="T72" s="11"/>
      <c r="U72" s="6"/>
      <c r="W72" s="11"/>
      <c r="AA72" s="6"/>
    </row>
    <row r="73" spans="2:27" ht="12.75" customHeight="1">
      <c r="B73" s="302">
        <f>B72+1</f>
        <v>48</v>
      </c>
      <c r="C73" s="91"/>
      <c r="D73" s="11"/>
      <c r="E73" s="11" t="str">
        <f>Υπόδειγμα_3_1!F41</f>
        <v>AΡYΣ 8 Mbps</v>
      </c>
      <c r="G73" s="11"/>
      <c r="H73" s="418">
        <v>0</v>
      </c>
      <c r="I73" s="284">
        <f t="shared" si="10"/>
        <v>0</v>
      </c>
      <c r="J73" s="284">
        <f t="shared" si="11"/>
        <v>0</v>
      </c>
      <c r="K73" s="284">
        <f t="shared" si="12"/>
        <v>0</v>
      </c>
      <c r="L73" s="284">
        <f t="shared" si="13"/>
        <v>0</v>
      </c>
      <c r="T73" s="11"/>
      <c r="U73" s="6"/>
      <c r="W73" s="11"/>
      <c r="AA73" s="6"/>
    </row>
    <row r="74" spans="2:27" ht="12.75" customHeight="1">
      <c r="B74" s="302">
        <f>B73+1</f>
        <v>49</v>
      </c>
      <c r="C74" s="91"/>
      <c r="D74" s="11"/>
      <c r="E74" s="11" t="str">
        <f>Υπόδειγμα_3_1!F42</f>
        <v>AΡYΣ Έως 24 Mbps</v>
      </c>
      <c r="G74" s="11"/>
      <c r="H74" s="418">
        <v>0</v>
      </c>
      <c r="I74" s="284">
        <f t="shared" si="10"/>
        <v>0</v>
      </c>
      <c r="J74" s="284">
        <f t="shared" si="11"/>
        <v>0</v>
      </c>
      <c r="K74" s="284">
        <f t="shared" si="12"/>
        <v>0</v>
      </c>
      <c r="L74" s="284">
        <f t="shared" si="13"/>
        <v>0</v>
      </c>
      <c r="T74" s="11"/>
      <c r="U74" s="6"/>
      <c r="W74" s="11"/>
      <c r="AA74" s="6"/>
    </row>
    <row r="75" spans="2:27" ht="12.75" customHeight="1" thickBot="1">
      <c r="B75" s="303">
        <f>B74+1</f>
        <v>50</v>
      </c>
      <c r="C75" s="117"/>
      <c r="D75" s="74" t="s">
        <v>7</v>
      </c>
      <c r="E75" s="74"/>
      <c r="F75" s="74"/>
      <c r="G75" s="74"/>
      <c r="H75" s="420">
        <v>0</v>
      </c>
      <c r="I75" s="523">
        <f t="shared" si="10"/>
        <v>0</v>
      </c>
      <c r="J75" s="523">
        <f t="shared" si="11"/>
        <v>0</v>
      </c>
      <c r="K75" s="523">
        <f t="shared" si="12"/>
        <v>0</v>
      </c>
      <c r="L75" s="523">
        <f t="shared" si="13"/>
        <v>0</v>
      </c>
      <c r="T75" s="11"/>
      <c r="U75" s="6"/>
      <c r="W75" s="11"/>
      <c r="AA75" s="6"/>
    </row>
    <row r="76" spans="2:27" ht="12.75" customHeight="1" thickBot="1">
      <c r="B76" s="524">
        <f>B75+1</f>
        <v>51</v>
      </c>
      <c r="C76" s="86" t="s">
        <v>181</v>
      </c>
      <c r="D76" s="86"/>
      <c r="E76" s="86"/>
      <c r="F76" s="86"/>
      <c r="G76" s="87"/>
      <c r="H76" s="421">
        <v>1</v>
      </c>
      <c r="I76" s="318">
        <f>SUM(I26:I75)</f>
        <v>0</v>
      </c>
      <c r="J76" s="300">
        <f>SUM(J26:J75)</f>
        <v>0</v>
      </c>
      <c r="K76" s="300">
        <f>SUM(K26:K75)</f>
        <v>0</v>
      </c>
      <c r="L76" s="300">
        <f>SUM(L26:L75)</f>
        <v>0</v>
      </c>
      <c r="T76" s="11"/>
      <c r="U76" s="6"/>
      <c r="W76" s="11"/>
      <c r="AA76" s="6"/>
    </row>
    <row r="77" ht="12.75" customHeight="1">
      <c r="B77" s="114"/>
    </row>
    <row r="78" spans="1:27" s="21" customFormat="1" ht="12.75" customHeight="1">
      <c r="A78" s="230" t="s">
        <v>40</v>
      </c>
      <c r="B78" s="263"/>
      <c r="U78" s="264"/>
      <c r="X78" s="264"/>
      <c r="Y78" s="264"/>
      <c r="Z78" s="264"/>
      <c r="AA78" s="264"/>
    </row>
    <row r="79" ht="12.75" customHeight="1">
      <c r="B79" s="114"/>
    </row>
    <row r="80" spans="1:27" s="2" customFormat="1" ht="12.75" customHeight="1">
      <c r="A80" s="230" t="s">
        <v>8</v>
      </c>
      <c r="X80" s="181"/>
      <c r="Y80" s="181"/>
      <c r="Z80" s="181"/>
      <c r="AA80" s="181"/>
    </row>
    <row r="81" spans="2:21" ht="12.75" customHeight="1" thickBot="1">
      <c r="B81" s="72"/>
      <c r="R81" s="217"/>
      <c r="U81" s="6"/>
    </row>
    <row r="82" spans="2:31" ht="12.75" customHeight="1" thickBot="1">
      <c r="B82" s="72"/>
      <c r="C82" s="72"/>
      <c r="D82" s="72"/>
      <c r="E82" s="72"/>
      <c r="L82" s="1595" t="str">
        <f>G11</f>
        <v>Κύρια Κέντρα Κόστους</v>
      </c>
      <c r="M82" s="1596"/>
      <c r="N82" s="1596"/>
      <c r="O82" s="1596"/>
      <c r="P82" s="1596"/>
      <c r="Q82" s="1596"/>
      <c r="R82" s="1596"/>
      <c r="S82" s="1596"/>
      <c r="T82" s="1596"/>
      <c r="U82" s="1596"/>
      <c r="V82" s="1596"/>
      <c r="W82" s="1596"/>
      <c r="X82" s="1596"/>
      <c r="Y82" s="1596"/>
      <c r="Z82" s="1596"/>
      <c r="AA82" s="1596"/>
      <c r="AB82" s="1596"/>
      <c r="AC82" s="1597"/>
      <c r="AD82" s="11"/>
      <c r="AE82" s="11"/>
    </row>
    <row r="83" spans="2:35" ht="25.5" customHeight="1" thickBot="1">
      <c r="B83" s="72"/>
      <c r="C83" s="72"/>
      <c r="D83" s="72"/>
      <c r="E83" s="72"/>
      <c r="L83" s="1593" t="str">
        <f>Υπόδειγμα_2!L174</f>
        <v>RSU - local μετάδοση</v>
      </c>
      <c r="M83" s="1594"/>
      <c r="N83" s="1593" t="str">
        <f>Υπόδειγμα_2!N174</f>
        <v>local-local μετάδοση</v>
      </c>
      <c r="O83" s="1594"/>
      <c r="P83" s="1593" t="str">
        <f>Υπόδειγμα_2!P174</f>
        <v>local - tandem μετάδοση</v>
      </c>
      <c r="Q83" s="1594"/>
      <c r="R83" s="1593" t="str">
        <f>Υπόδειγμα_2!R174</f>
        <v>local - trunk μετάδοση</v>
      </c>
      <c r="S83" s="1594"/>
      <c r="T83" s="1593" t="str">
        <f>Υπόδειγμα_2!T174</f>
        <v>Tandem - tandem μετάδοση</v>
      </c>
      <c r="U83" s="1594"/>
      <c r="V83" s="1593" t="str">
        <f>Υπόδειγμα_2!V174</f>
        <v>Tandem - trunk μετάδοση</v>
      </c>
      <c r="W83" s="1594"/>
      <c r="X83" s="1593" t="str">
        <f>Υπόδειγμα_2!X174</f>
        <v>Trunk - trunkμετάδοση</v>
      </c>
      <c r="Y83" s="1594"/>
      <c r="Z83" s="1593" t="str">
        <f>Υπόδειγμα_2!Z174</f>
        <v>Tandem - international μετάδοση</v>
      </c>
      <c r="AA83" s="1594"/>
      <c r="AB83" s="1593" t="str">
        <f>Υπόδειγμα_2!AB174</f>
        <v>Trunk - international μετάδοση</v>
      </c>
      <c r="AC83" s="1594"/>
      <c r="AF83" s="11"/>
      <c r="AG83" s="11"/>
      <c r="AH83" s="11"/>
      <c r="AI83" s="11"/>
    </row>
    <row r="84" spans="2:35" ht="29.25" customHeight="1" thickBot="1">
      <c r="B84" s="72"/>
      <c r="C84" s="72"/>
      <c r="D84" s="72"/>
      <c r="E84" s="72"/>
      <c r="L84" s="529" t="str">
        <f>Υπόδειγμα_2!L175</f>
        <v>Βάσει Ζεύξεων</v>
      </c>
      <c r="M84" s="529" t="str">
        <f>Υπόδειγμα_2!M175</f>
        <v>Βάσει Μήκους</v>
      </c>
      <c r="N84" s="529" t="str">
        <f>Υπόδειγμα_2!N175</f>
        <v>Βάσει Ζεύξεων</v>
      </c>
      <c r="O84" s="529" t="str">
        <f>Υπόδειγμα_2!O175</f>
        <v>Βάσει Μήκους</v>
      </c>
      <c r="P84" s="529" t="str">
        <f>Υπόδειγμα_2!P175</f>
        <v>Βάσει Ζεύξεων</v>
      </c>
      <c r="Q84" s="529" t="str">
        <f>Υπόδειγμα_2!Q175</f>
        <v>Βάσει Μήκους</v>
      </c>
      <c r="R84" s="529" t="str">
        <f>Υπόδειγμα_2!R175</f>
        <v>Βάσει Ζεύξεων</v>
      </c>
      <c r="S84" s="529" t="str">
        <f>Υπόδειγμα_2!S175</f>
        <v>Βάσει Μήκους</v>
      </c>
      <c r="T84" s="529" t="str">
        <f>Υπόδειγμα_2!T175</f>
        <v>Βάσει Ζεύξεων</v>
      </c>
      <c r="U84" s="529" t="str">
        <f>Υπόδειγμα_2!U175</f>
        <v>Βάσει Μήκους</v>
      </c>
      <c r="V84" s="529" t="str">
        <f>Υπόδειγμα_2!V175</f>
        <v>Βάσει Ζεύξεων</v>
      </c>
      <c r="W84" s="529" t="str">
        <f>Υπόδειγμα_2!W175</f>
        <v>Βάσει Μήκους</v>
      </c>
      <c r="X84" s="529" t="str">
        <f>Υπόδειγμα_2!X175</f>
        <v>Βάσει Ζεύξεων</v>
      </c>
      <c r="Y84" s="529" t="str">
        <f>Υπόδειγμα_2!Y175</f>
        <v>Βάσει Μήκους</v>
      </c>
      <c r="Z84" s="529" t="s">
        <v>86</v>
      </c>
      <c r="AA84" s="529" t="s">
        <v>87</v>
      </c>
      <c r="AB84" s="529" t="s">
        <v>87</v>
      </c>
      <c r="AC84" s="529" t="s">
        <v>87</v>
      </c>
      <c r="AF84" s="11"/>
      <c r="AG84" s="11"/>
      <c r="AH84" s="11"/>
      <c r="AI84" s="11"/>
    </row>
    <row r="85" spans="2:35" ht="12.75" customHeight="1">
      <c r="B85" s="1633" t="str">
        <f>B16</f>
        <v>LRΑIC υπηρεσιών κορμού</v>
      </c>
      <c r="C85" s="1634"/>
      <c r="D85" s="1634"/>
      <c r="E85" s="1634"/>
      <c r="F85" s="294"/>
      <c r="G85" s="294"/>
      <c r="H85" s="294"/>
      <c r="I85" s="294"/>
      <c r="J85" s="294"/>
      <c r="K85" s="294"/>
      <c r="L85" s="1086">
        <f>Υπόδειγμα_2!L308</f>
        <v>0</v>
      </c>
      <c r="M85" s="1087">
        <f>Υπόδειγμα_2!M308</f>
        <v>0</v>
      </c>
      <c r="N85" s="1087">
        <f>Υπόδειγμα_2!N308</f>
        <v>0</v>
      </c>
      <c r="O85" s="1087">
        <f>Υπόδειγμα_2!O308</f>
        <v>0</v>
      </c>
      <c r="P85" s="1087">
        <f>Υπόδειγμα_2!P308</f>
        <v>0</v>
      </c>
      <c r="Q85" s="1087">
        <f>Υπόδειγμα_2!Q308</f>
        <v>0</v>
      </c>
      <c r="R85" s="1087">
        <f>Υπόδειγμα_2!R308</f>
        <v>0</v>
      </c>
      <c r="S85" s="1087">
        <f>Υπόδειγμα_2!S308</f>
        <v>0</v>
      </c>
      <c r="T85" s="1087">
        <f>Υπόδειγμα_2!T308</f>
        <v>0</v>
      </c>
      <c r="U85" s="1087">
        <f>Υπόδειγμα_2!U308</f>
        <v>0</v>
      </c>
      <c r="V85" s="1087">
        <f>Υπόδειγμα_2!V308</f>
        <v>0</v>
      </c>
      <c r="W85" s="1087">
        <f>Υπόδειγμα_2!W308</f>
        <v>0</v>
      </c>
      <c r="X85" s="1087">
        <f>Υπόδειγμα_2!X308</f>
        <v>0</v>
      </c>
      <c r="Y85" s="1087">
        <f>Υπόδειγμα_2!Y308</f>
        <v>0</v>
      </c>
      <c r="Z85" s="1087">
        <f>Υπόδειγμα_2!Z308</f>
        <v>0</v>
      </c>
      <c r="AA85" s="1088">
        <f>Υπόδειγμα_2!AA308</f>
        <v>0</v>
      </c>
      <c r="AB85" s="1088">
        <f>Υπόδειγμα_2!AB308</f>
        <v>0</v>
      </c>
      <c r="AC85" s="1088">
        <f>Υπόδειγμα_2!AC308</f>
        <v>0</v>
      </c>
      <c r="AF85" s="11"/>
      <c r="AG85" s="11"/>
      <c r="AH85" s="11"/>
      <c r="AI85" s="11"/>
    </row>
    <row r="86" spans="2:35" ht="39" customHeight="1">
      <c r="B86" s="1609" t="str">
        <f>B17</f>
        <v>Τμήμα κοινού κόστους υπηρεσιών πρόσβασης και κορμού που έχει κατανεμηθεί στις "υπηρεσίες κορμού" </v>
      </c>
      <c r="C86" s="1610"/>
      <c r="D86" s="1610"/>
      <c r="E86" s="1610"/>
      <c r="F86" s="269"/>
      <c r="G86" s="269"/>
      <c r="H86" s="269"/>
      <c r="I86" s="269"/>
      <c r="J86" s="269"/>
      <c r="K86" s="269"/>
      <c r="L86" s="1089">
        <f>Υπόδειγμα_2!L382</f>
        <v>0</v>
      </c>
      <c r="M86" s="1090">
        <f>Υπόδειγμα_2!M382</f>
        <v>0</v>
      </c>
      <c r="N86" s="1090">
        <f>Υπόδειγμα_2!N382</f>
        <v>0</v>
      </c>
      <c r="O86" s="1090">
        <f>Υπόδειγμα_2!O382</f>
        <v>0</v>
      </c>
      <c r="P86" s="1090">
        <f>Υπόδειγμα_2!P382</f>
        <v>0</v>
      </c>
      <c r="Q86" s="1090">
        <f>Υπόδειγμα_2!Q382</f>
        <v>0</v>
      </c>
      <c r="R86" s="1090">
        <f>Υπόδειγμα_2!R382</f>
        <v>0</v>
      </c>
      <c r="S86" s="1090">
        <f>Υπόδειγμα_2!S382</f>
        <v>0</v>
      </c>
      <c r="T86" s="1090">
        <f>Υπόδειγμα_2!T382</f>
        <v>0</v>
      </c>
      <c r="U86" s="1090">
        <f>Υπόδειγμα_2!U382</f>
        <v>0</v>
      </c>
      <c r="V86" s="1090">
        <f>Υπόδειγμα_2!V382</f>
        <v>0</v>
      </c>
      <c r="W86" s="1090">
        <f>Υπόδειγμα_2!W382</f>
        <v>0</v>
      </c>
      <c r="X86" s="1090">
        <f>Υπόδειγμα_2!X382</f>
        <v>0</v>
      </c>
      <c r="Y86" s="1090">
        <f>Υπόδειγμα_2!Y382</f>
        <v>0</v>
      </c>
      <c r="Z86" s="1090">
        <f>Υπόδειγμα_2!Z382</f>
        <v>0</v>
      </c>
      <c r="AA86" s="1091">
        <f>Υπόδειγμα_2!AA382</f>
        <v>0</v>
      </c>
      <c r="AB86" s="1091">
        <f>Υπόδειγμα_2!AB382</f>
        <v>0</v>
      </c>
      <c r="AC86" s="1091">
        <f>Υπόδειγμα_2!AC382</f>
        <v>0</v>
      </c>
      <c r="AF86" s="11"/>
      <c r="AG86" s="11"/>
      <c r="AH86" s="11"/>
      <c r="AI86" s="11"/>
    </row>
    <row r="87" spans="2:35" ht="12.75" customHeight="1">
      <c r="B87" s="1092" t="str">
        <f>B18</f>
        <v>Μεσοσταθμισμένο απασχολούμενο κεφάλαιο επαυξητικό των υπηρεσιών κορμού</v>
      </c>
      <c r="C87" s="269"/>
      <c r="D87" s="269"/>
      <c r="E87" s="269"/>
      <c r="F87" s="269"/>
      <c r="G87" s="269"/>
      <c r="H87" s="269"/>
      <c r="I87" s="269"/>
      <c r="J87" s="269"/>
      <c r="K87" s="269"/>
      <c r="L87" s="1089">
        <f>Υπόδειγμα_2!L304</f>
        <v>0</v>
      </c>
      <c r="M87" s="1090">
        <f>Υπόδειγμα_2!M304</f>
        <v>0</v>
      </c>
      <c r="N87" s="1090">
        <f>Υπόδειγμα_2!N304</f>
        <v>0</v>
      </c>
      <c r="O87" s="1090">
        <f>Υπόδειγμα_2!O304</f>
        <v>0</v>
      </c>
      <c r="P87" s="1090">
        <f>Υπόδειγμα_2!P304</f>
        <v>0</v>
      </c>
      <c r="Q87" s="1090">
        <f>Υπόδειγμα_2!Q304</f>
        <v>0</v>
      </c>
      <c r="R87" s="1090">
        <f>Υπόδειγμα_2!R304</f>
        <v>0</v>
      </c>
      <c r="S87" s="1090">
        <f>Υπόδειγμα_2!S304</f>
        <v>0</v>
      </c>
      <c r="T87" s="1090">
        <f>Υπόδειγμα_2!T304</f>
        <v>0</v>
      </c>
      <c r="U87" s="1090">
        <f>Υπόδειγμα_2!U304</f>
        <v>0</v>
      </c>
      <c r="V87" s="1090">
        <f>Υπόδειγμα_2!V304</f>
        <v>0</v>
      </c>
      <c r="W87" s="1090">
        <f>Υπόδειγμα_2!W304</f>
        <v>0</v>
      </c>
      <c r="X87" s="1090">
        <f>Υπόδειγμα_2!X304</f>
        <v>0</v>
      </c>
      <c r="Y87" s="1090">
        <f>Υπόδειγμα_2!Y304</f>
        <v>0</v>
      </c>
      <c r="Z87" s="1090">
        <f>Υπόδειγμα_2!Z304</f>
        <v>0</v>
      </c>
      <c r="AA87" s="1091">
        <f>Υπόδειγμα_2!AA304</f>
        <v>0</v>
      </c>
      <c r="AB87" s="1091">
        <f>Υπόδειγμα_2!AB304</f>
        <v>0</v>
      </c>
      <c r="AC87" s="1091">
        <f>Υπόδειγμα_2!AC304</f>
        <v>0</v>
      </c>
      <c r="AF87" s="11"/>
      <c r="AG87" s="11"/>
      <c r="AH87" s="11"/>
      <c r="AI87" s="11"/>
    </row>
    <row r="88" spans="2:35" ht="41.25" customHeight="1" thickBot="1">
      <c r="B88" s="1611" t="str">
        <f>B19</f>
        <v>Μεσοσταθμισμένο απασχολούμενο κεφάλαιο κοινό για τις υπηρεσίες πρόσβασης και κορμού που έχει κατανεμηθεί στις "υπηρεσίες κορμού" </v>
      </c>
      <c r="C88" s="1612"/>
      <c r="D88" s="1612"/>
      <c r="E88" s="1612"/>
      <c r="F88" s="219"/>
      <c r="G88" s="219" t="s">
        <v>95</v>
      </c>
      <c r="H88" s="219"/>
      <c r="I88" s="219"/>
      <c r="J88" s="219"/>
      <c r="K88" s="219"/>
      <c r="L88" s="1093">
        <f>Υπόδειγμα_2!L378</f>
        <v>0</v>
      </c>
      <c r="M88" s="1094">
        <f>Υπόδειγμα_2!M378</f>
        <v>0</v>
      </c>
      <c r="N88" s="1094">
        <f>Υπόδειγμα_2!N378</f>
        <v>0</v>
      </c>
      <c r="O88" s="1094">
        <f>Υπόδειγμα_2!O378</f>
        <v>0</v>
      </c>
      <c r="P88" s="1094">
        <f>Υπόδειγμα_2!P378</f>
        <v>0</v>
      </c>
      <c r="Q88" s="1094">
        <f>Υπόδειγμα_2!Q378</f>
        <v>0</v>
      </c>
      <c r="R88" s="1094">
        <f>Υπόδειγμα_2!R378</f>
        <v>0</v>
      </c>
      <c r="S88" s="1094">
        <f>Υπόδειγμα_2!S378</f>
        <v>0</v>
      </c>
      <c r="T88" s="1094">
        <f>Υπόδειγμα_2!T378</f>
        <v>0</v>
      </c>
      <c r="U88" s="1094">
        <f>Υπόδειγμα_2!U378</f>
        <v>0</v>
      </c>
      <c r="V88" s="1094">
        <f>Υπόδειγμα_2!V378</f>
        <v>0</v>
      </c>
      <c r="W88" s="1094">
        <f>Υπόδειγμα_2!W378</f>
        <v>0</v>
      </c>
      <c r="X88" s="1094">
        <f>Υπόδειγμα_2!X378</f>
        <v>0</v>
      </c>
      <c r="Y88" s="1094">
        <f>Υπόδειγμα_2!Y378</f>
        <v>0</v>
      </c>
      <c r="Z88" s="1094">
        <f>Υπόδειγμα_2!Z378</f>
        <v>0</v>
      </c>
      <c r="AA88" s="1095">
        <f>Υπόδειγμα_2!AA378</f>
        <v>0</v>
      </c>
      <c r="AB88" s="1095">
        <f>Υπόδειγμα_2!AB378</f>
        <v>0</v>
      </c>
      <c r="AC88" s="1095">
        <f>Υπόδειγμα_2!AC378</f>
        <v>0</v>
      </c>
      <c r="AF88" s="11"/>
      <c r="AG88" s="11"/>
      <c r="AH88" s="11"/>
      <c r="AI88" s="11"/>
    </row>
    <row r="89" ht="12.75" customHeight="1">
      <c r="B89" s="114"/>
    </row>
    <row r="90" ht="12.75" customHeight="1">
      <c r="B90" s="114"/>
    </row>
    <row r="91" ht="12.75" customHeight="1">
      <c r="B91" s="114"/>
    </row>
    <row r="92" spans="1:18" s="220" customFormat="1" ht="12.75" customHeight="1">
      <c r="A92" s="230" t="s">
        <v>9</v>
      </c>
      <c r="B92" s="249"/>
      <c r="R92" s="250"/>
    </row>
    <row r="93" spans="2:9" ht="12.75" customHeight="1" thickBot="1">
      <c r="B93" s="114"/>
      <c r="H93" s="11"/>
      <c r="I93" s="11"/>
    </row>
    <row r="94" spans="2:35" ht="12.75" customHeight="1" thickBot="1">
      <c r="B94" s="114"/>
      <c r="H94" s="11"/>
      <c r="I94" s="11"/>
      <c r="J94" s="11"/>
      <c r="K94" s="11"/>
      <c r="L94" s="1533" t="s">
        <v>16</v>
      </c>
      <c r="M94" s="1534"/>
      <c r="N94" s="1534"/>
      <c r="O94" s="1534"/>
      <c r="P94" s="1534"/>
      <c r="Q94" s="1534"/>
      <c r="R94" s="1534"/>
      <c r="S94" s="1534"/>
      <c r="T94" s="1534"/>
      <c r="U94" s="1534"/>
      <c r="V94" s="1534"/>
      <c r="W94" s="1534"/>
      <c r="X94" s="1534"/>
      <c r="Y94" s="1534"/>
      <c r="Z94" s="1534"/>
      <c r="AA94" s="1534"/>
      <c r="AB94" s="1534"/>
      <c r="AC94" s="1535"/>
      <c r="AF94" s="11"/>
      <c r="AG94" s="11"/>
      <c r="AH94" s="11"/>
      <c r="AI94" s="11"/>
    </row>
    <row r="95" spans="2:35" ht="33" customHeight="1" thickBot="1">
      <c r="B95" s="301">
        <v>1</v>
      </c>
      <c r="C95" s="118" t="s">
        <v>10</v>
      </c>
      <c r="D95" s="88"/>
      <c r="E95" s="88"/>
      <c r="F95" s="88"/>
      <c r="G95" s="88"/>
      <c r="H95" s="88"/>
      <c r="I95" s="88"/>
      <c r="J95" s="88"/>
      <c r="K95" s="78"/>
      <c r="L95" s="1584" t="str">
        <f>Υπόδειγμα_2!L174</f>
        <v>RSU - local μετάδοση</v>
      </c>
      <c r="M95" s="1585"/>
      <c r="N95" s="1584" t="str">
        <f>Υπόδειγμα_2!N174</f>
        <v>local-local μετάδοση</v>
      </c>
      <c r="O95" s="1585"/>
      <c r="P95" s="1584" t="str">
        <f>Υπόδειγμα_2!P174</f>
        <v>local - tandem μετάδοση</v>
      </c>
      <c r="Q95" s="1585"/>
      <c r="R95" s="1584" t="str">
        <f>Υπόδειγμα_2!R174</f>
        <v>local - trunk μετάδοση</v>
      </c>
      <c r="S95" s="1585"/>
      <c r="T95" s="1584" t="str">
        <f>Υπόδειγμα_2!T174</f>
        <v>Tandem - tandem μετάδοση</v>
      </c>
      <c r="U95" s="1585"/>
      <c r="V95" s="1584" t="str">
        <f>Υπόδειγμα_2!V174</f>
        <v>Tandem - trunk μετάδοση</v>
      </c>
      <c r="W95" s="1585"/>
      <c r="X95" s="1584" t="str">
        <f>Υπόδειγμα_2!X174</f>
        <v>Trunk - trunkμετάδοση</v>
      </c>
      <c r="Y95" s="1585"/>
      <c r="Z95" s="1584" t="str">
        <f>Υπόδειγμα_2!Z174</f>
        <v>Tandem - international μετάδοση</v>
      </c>
      <c r="AA95" s="1586"/>
      <c r="AB95" s="1593" t="str">
        <f>Υπόδειγμα_2!AB174</f>
        <v>Trunk - international μετάδοση</v>
      </c>
      <c r="AC95" s="1594"/>
      <c r="AF95" s="11"/>
      <c r="AG95" s="11"/>
      <c r="AH95" s="11"/>
      <c r="AI95" s="11"/>
    </row>
    <row r="96" spans="2:35" ht="27" customHeight="1" thickBot="1">
      <c r="B96" s="302">
        <f aca="true" t="shared" si="14" ref="B96:B101">B95+1</f>
        <v>2</v>
      </c>
      <c r="C96" s="117"/>
      <c r="D96" s="74"/>
      <c r="E96" s="74"/>
      <c r="F96" s="74"/>
      <c r="G96" s="74"/>
      <c r="H96" s="74"/>
      <c r="I96" s="74"/>
      <c r="J96" s="74"/>
      <c r="K96" s="266"/>
      <c r="L96" s="679" t="str">
        <f>Υπόδειγμα_2!L175</f>
        <v>Βάσει Ζεύξεων</v>
      </c>
      <c r="M96" s="679" t="str">
        <f>Υπόδειγμα_2!M175</f>
        <v>Βάσει Μήκους</v>
      </c>
      <c r="N96" s="679" t="str">
        <f>Υπόδειγμα_2!N175</f>
        <v>Βάσει Ζεύξεων</v>
      </c>
      <c r="O96" s="679" t="str">
        <f>Υπόδειγμα_2!O175</f>
        <v>Βάσει Μήκους</v>
      </c>
      <c r="P96" s="679" t="str">
        <f>Υπόδειγμα_2!P175</f>
        <v>Βάσει Ζεύξεων</v>
      </c>
      <c r="Q96" s="679" t="str">
        <f>Υπόδειγμα_2!Q175</f>
        <v>Βάσει Μήκους</v>
      </c>
      <c r="R96" s="679" t="str">
        <f>Υπόδειγμα_2!R175</f>
        <v>Βάσει Ζεύξεων</v>
      </c>
      <c r="S96" s="679" t="str">
        <f>Υπόδειγμα_2!S175</f>
        <v>Βάσει Μήκους</v>
      </c>
      <c r="T96" s="679" t="str">
        <f>Υπόδειγμα_2!T175</f>
        <v>Βάσει Ζεύξεων</v>
      </c>
      <c r="U96" s="679" t="str">
        <f>Υπόδειγμα_2!U175</f>
        <v>Βάσει Μήκους</v>
      </c>
      <c r="V96" s="679" t="str">
        <f>Υπόδειγμα_2!V175</f>
        <v>Βάσει Ζεύξεων</v>
      </c>
      <c r="W96" s="679" t="str">
        <f>Υπόδειγμα_2!W175</f>
        <v>Βάσει Μήκους</v>
      </c>
      <c r="X96" s="679" t="str">
        <f>Υπόδειγμα_2!X175</f>
        <v>Βάσει Ζεύξεων</v>
      </c>
      <c r="Y96" s="679" t="str">
        <f>Υπόδειγμα_2!Y175</f>
        <v>Βάσει Μήκους</v>
      </c>
      <c r="Z96" s="679" t="str">
        <f>Υπόδειγμα_2!Z175</f>
        <v>Βάσει Ζεύξεων</v>
      </c>
      <c r="AA96" s="679" t="str">
        <f>Υπόδειγμα_2!AA175</f>
        <v>Βάσει Μήκους</v>
      </c>
      <c r="AB96" s="679" t="str">
        <f>Υπόδειγμα_2!AB175</f>
        <v>Βάσει Ζεύξεων</v>
      </c>
      <c r="AC96" s="679" t="str">
        <f>Υπόδειγμα_2!AC175</f>
        <v>Βάσει Μήκους</v>
      </c>
      <c r="AF96" s="11"/>
      <c r="AG96" s="11"/>
      <c r="AH96" s="11"/>
      <c r="AI96" s="11"/>
    </row>
    <row r="97" spans="2:35" ht="12.75" customHeight="1">
      <c r="B97" s="302">
        <f t="shared" si="14"/>
        <v>3</v>
      </c>
      <c r="C97" s="91" t="s">
        <v>11</v>
      </c>
      <c r="D97" s="680"/>
      <c r="E97" s="680"/>
      <c r="F97" s="680"/>
      <c r="G97" s="680"/>
      <c r="H97" s="680"/>
      <c r="I97" s="680"/>
      <c r="J97" s="680"/>
      <c r="K97" s="681"/>
      <c r="L97" s="682"/>
      <c r="M97" s="257">
        <v>0</v>
      </c>
      <c r="N97" s="422"/>
      <c r="O97" s="257">
        <v>0</v>
      </c>
      <c r="P97" s="422"/>
      <c r="Q97" s="257">
        <v>0</v>
      </c>
      <c r="R97" s="422"/>
      <c r="S97" s="257">
        <v>0</v>
      </c>
      <c r="T97" s="422"/>
      <c r="U97" s="257">
        <v>0</v>
      </c>
      <c r="V97" s="422"/>
      <c r="W97" s="257">
        <v>0</v>
      </c>
      <c r="X97" s="422"/>
      <c r="Y97" s="257">
        <v>0</v>
      </c>
      <c r="Z97" s="422"/>
      <c r="AA97" s="258">
        <v>0</v>
      </c>
      <c r="AB97" s="422"/>
      <c r="AC97" s="257">
        <v>0</v>
      </c>
      <c r="AF97" s="11"/>
      <c r="AG97" s="11"/>
      <c r="AH97" s="11"/>
      <c r="AI97" s="11"/>
    </row>
    <row r="98" spans="2:35" ht="12.75" customHeight="1">
      <c r="B98" s="302">
        <f t="shared" si="14"/>
        <v>4</v>
      </c>
      <c r="C98" s="91" t="s">
        <v>12</v>
      </c>
      <c r="D98" s="683"/>
      <c r="E98" s="683"/>
      <c r="F98" s="683"/>
      <c r="G98" s="683"/>
      <c r="H98" s="683"/>
      <c r="I98" s="683"/>
      <c r="J98" s="683"/>
      <c r="K98" s="684"/>
      <c r="L98" s="685"/>
      <c r="M98" s="252">
        <v>0</v>
      </c>
      <c r="N98" s="423"/>
      <c r="O98" s="252">
        <v>0</v>
      </c>
      <c r="P98" s="423"/>
      <c r="Q98" s="252">
        <v>0</v>
      </c>
      <c r="R98" s="423"/>
      <c r="S98" s="252">
        <v>0</v>
      </c>
      <c r="T98" s="423"/>
      <c r="U98" s="252">
        <v>0</v>
      </c>
      <c r="V98" s="423"/>
      <c r="W98" s="252">
        <v>0</v>
      </c>
      <c r="X98" s="423"/>
      <c r="Y98" s="252">
        <v>0</v>
      </c>
      <c r="Z98" s="423"/>
      <c r="AA98" s="253">
        <v>0</v>
      </c>
      <c r="AB98" s="423"/>
      <c r="AC98" s="252">
        <v>0</v>
      </c>
      <c r="AF98" s="11"/>
      <c r="AG98" s="11"/>
      <c r="AH98" s="11"/>
      <c r="AI98" s="11"/>
    </row>
    <row r="99" spans="2:35" ht="12.75" customHeight="1">
      <c r="B99" s="302">
        <f t="shared" si="14"/>
        <v>5</v>
      </c>
      <c r="C99" s="91" t="s">
        <v>13</v>
      </c>
      <c r="D99" s="683"/>
      <c r="E99" s="683"/>
      <c r="F99" s="683"/>
      <c r="G99" s="683"/>
      <c r="H99" s="683"/>
      <c r="I99" s="683"/>
      <c r="J99" s="683"/>
      <c r="K99" s="684"/>
      <c r="L99" s="685"/>
      <c r="M99" s="252">
        <v>0</v>
      </c>
      <c r="N99" s="423"/>
      <c r="O99" s="252">
        <v>0</v>
      </c>
      <c r="P99" s="423"/>
      <c r="Q99" s="252">
        <v>0</v>
      </c>
      <c r="R99" s="423"/>
      <c r="S99" s="252">
        <v>0</v>
      </c>
      <c r="T99" s="423"/>
      <c r="U99" s="252">
        <v>0</v>
      </c>
      <c r="V99" s="423"/>
      <c r="W99" s="252">
        <v>0</v>
      </c>
      <c r="X99" s="423"/>
      <c r="Y99" s="252">
        <v>0</v>
      </c>
      <c r="Z99" s="423"/>
      <c r="AA99" s="253">
        <v>0</v>
      </c>
      <c r="AB99" s="423"/>
      <c r="AC99" s="252">
        <v>0</v>
      </c>
      <c r="AF99" s="11"/>
      <c r="AG99" s="11"/>
      <c r="AH99" s="11"/>
      <c r="AI99" s="11"/>
    </row>
    <row r="100" spans="2:35" ht="12.75" customHeight="1" thickBot="1">
      <c r="B100" s="302">
        <f t="shared" si="14"/>
        <v>6</v>
      </c>
      <c r="C100" s="91" t="s">
        <v>14</v>
      </c>
      <c r="D100" s="11"/>
      <c r="E100" s="11"/>
      <c r="F100" s="11"/>
      <c r="G100" s="11"/>
      <c r="H100" s="11"/>
      <c r="I100" s="11"/>
      <c r="J100" s="11"/>
      <c r="K100" s="11"/>
      <c r="L100" s="685"/>
      <c r="M100" s="252">
        <v>0</v>
      </c>
      <c r="N100" s="423"/>
      <c r="O100" s="252">
        <v>0</v>
      </c>
      <c r="P100" s="423"/>
      <c r="Q100" s="252">
        <v>0</v>
      </c>
      <c r="R100" s="423"/>
      <c r="S100" s="252">
        <v>0</v>
      </c>
      <c r="T100" s="423"/>
      <c r="U100" s="252">
        <v>0</v>
      </c>
      <c r="V100" s="423"/>
      <c r="W100" s="252">
        <v>0</v>
      </c>
      <c r="X100" s="423"/>
      <c r="Y100" s="252">
        <v>0</v>
      </c>
      <c r="Z100" s="423"/>
      <c r="AA100" s="253">
        <v>0</v>
      </c>
      <c r="AB100" s="423"/>
      <c r="AC100" s="252">
        <v>0</v>
      </c>
      <c r="AF100" s="11"/>
      <c r="AG100" s="11"/>
      <c r="AH100" s="11"/>
      <c r="AI100" s="11"/>
    </row>
    <row r="101" spans="2:35" ht="12.75" customHeight="1" thickBot="1">
      <c r="B101" s="303">
        <f t="shared" si="14"/>
        <v>7</v>
      </c>
      <c r="C101" s="119" t="s">
        <v>181</v>
      </c>
      <c r="D101" s="86"/>
      <c r="E101" s="86"/>
      <c r="F101" s="86"/>
      <c r="G101" s="86"/>
      <c r="H101" s="86"/>
      <c r="I101" s="86"/>
      <c r="J101" s="86"/>
      <c r="K101" s="86"/>
      <c r="L101" s="254"/>
      <c r="M101" s="255">
        <v>1</v>
      </c>
      <c r="N101" s="255"/>
      <c r="O101" s="255">
        <v>1</v>
      </c>
      <c r="P101" s="255"/>
      <c r="Q101" s="255">
        <v>1</v>
      </c>
      <c r="R101" s="255"/>
      <c r="S101" s="255">
        <v>1</v>
      </c>
      <c r="T101" s="255"/>
      <c r="U101" s="255">
        <v>1</v>
      </c>
      <c r="V101" s="255"/>
      <c r="W101" s="255">
        <v>1</v>
      </c>
      <c r="X101" s="255"/>
      <c r="Y101" s="255">
        <v>1</v>
      </c>
      <c r="Z101" s="255"/>
      <c r="AA101" s="184">
        <v>1</v>
      </c>
      <c r="AB101" s="255"/>
      <c r="AC101" s="255">
        <v>1</v>
      </c>
      <c r="AF101" s="11"/>
      <c r="AG101" s="11"/>
      <c r="AH101" s="11"/>
      <c r="AI101" s="11"/>
    </row>
    <row r="102" spans="2:28" ht="12.75" customHeight="1">
      <c r="B102" s="114"/>
      <c r="C102" s="277" t="s">
        <v>89</v>
      </c>
      <c r="D102" s="11" t="s">
        <v>15</v>
      </c>
      <c r="E102" s="11"/>
      <c r="F102" s="11"/>
      <c r="G102" s="11"/>
      <c r="H102" s="11"/>
      <c r="I102" s="11"/>
      <c r="J102" s="11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6"/>
      <c r="V102" s="11"/>
      <c r="X102" s="6"/>
      <c r="AB102" s="11"/>
    </row>
    <row r="103" spans="2:20" s="11" customFormat="1" ht="12.75" customHeight="1" thickBot="1">
      <c r="B103" s="259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</row>
    <row r="104" spans="2:35" ht="12.75" customHeight="1" thickBot="1">
      <c r="B104" s="114"/>
      <c r="H104" s="11"/>
      <c r="I104" s="11"/>
      <c r="J104" s="11"/>
      <c r="K104" s="11"/>
      <c r="L104" s="1533" t="s">
        <v>17</v>
      </c>
      <c r="M104" s="1534"/>
      <c r="N104" s="1534"/>
      <c r="O104" s="1534"/>
      <c r="P104" s="1534"/>
      <c r="Q104" s="1534"/>
      <c r="R104" s="1534"/>
      <c r="S104" s="1534"/>
      <c r="T104" s="1534"/>
      <c r="U104" s="1534"/>
      <c r="V104" s="1534"/>
      <c r="W104" s="1534"/>
      <c r="X104" s="1534"/>
      <c r="Y104" s="1534"/>
      <c r="Z104" s="1534"/>
      <c r="AA104" s="1534"/>
      <c r="AB104" s="1534"/>
      <c r="AC104" s="1535"/>
      <c r="AF104" s="11"/>
      <c r="AG104" s="11"/>
      <c r="AH104" s="11"/>
      <c r="AI104" s="11"/>
    </row>
    <row r="105" spans="2:35" ht="25.5" customHeight="1" thickBot="1">
      <c r="B105" s="301">
        <v>1</v>
      </c>
      <c r="C105" s="118" t="s">
        <v>10</v>
      </c>
      <c r="D105" s="88"/>
      <c r="E105" s="88"/>
      <c r="F105" s="88"/>
      <c r="G105" s="88"/>
      <c r="H105" s="88"/>
      <c r="I105" s="88"/>
      <c r="J105" s="88"/>
      <c r="K105" s="78"/>
      <c r="L105" s="1584" t="str">
        <f>Υπόδειγμα_2!L174</f>
        <v>RSU - local μετάδοση</v>
      </c>
      <c r="M105" s="1585"/>
      <c r="N105" s="1584" t="str">
        <f>Υπόδειγμα_2!N174</f>
        <v>local-local μετάδοση</v>
      </c>
      <c r="O105" s="1585"/>
      <c r="P105" s="1584" t="str">
        <f>Υπόδειγμα_2!P174</f>
        <v>local - tandem μετάδοση</v>
      </c>
      <c r="Q105" s="1585"/>
      <c r="R105" s="1584" t="str">
        <f>Υπόδειγμα_2!R174</f>
        <v>local - trunk μετάδοση</v>
      </c>
      <c r="S105" s="1585"/>
      <c r="T105" s="1584" t="str">
        <f>Υπόδειγμα_2!T174</f>
        <v>Tandem - tandem μετάδοση</v>
      </c>
      <c r="U105" s="1585"/>
      <c r="V105" s="1584" t="str">
        <f>Υπόδειγμα_2!V174</f>
        <v>Tandem - trunk μετάδοση</v>
      </c>
      <c r="W105" s="1585"/>
      <c r="X105" s="1584" t="str">
        <f>Υπόδειγμα_2!X174</f>
        <v>Trunk - trunkμετάδοση</v>
      </c>
      <c r="Y105" s="1585"/>
      <c r="Z105" s="1584" t="str">
        <f>Υπόδειγμα_2!Z174</f>
        <v>Tandem - international μετάδοση</v>
      </c>
      <c r="AA105" s="1586"/>
      <c r="AB105" s="1593" t="str">
        <f>Υπόδειγμα_2!AB174</f>
        <v>Trunk - international μετάδοση</v>
      </c>
      <c r="AC105" s="1594"/>
      <c r="AF105" s="11"/>
      <c r="AG105" s="11"/>
      <c r="AH105" s="11"/>
      <c r="AI105" s="11"/>
    </row>
    <row r="106" spans="2:35" ht="28.5" customHeight="1" thickBot="1">
      <c r="B106" s="302">
        <f aca="true" t="shared" si="15" ref="B106:B112">B105+1</f>
        <v>2</v>
      </c>
      <c r="C106" s="117"/>
      <c r="D106" s="74"/>
      <c r="E106" s="74"/>
      <c r="F106" s="74"/>
      <c r="G106" s="74"/>
      <c r="H106" s="74"/>
      <c r="I106" s="74"/>
      <c r="J106" s="74"/>
      <c r="K106" s="266"/>
      <c r="L106" s="679" t="str">
        <f>Υπόδειγμα_2!L175</f>
        <v>Βάσει Ζεύξεων</v>
      </c>
      <c r="M106" s="679" t="str">
        <f>Υπόδειγμα_2!M175</f>
        <v>Βάσει Μήκους</v>
      </c>
      <c r="N106" s="679" t="str">
        <f>Υπόδειγμα_2!N175</f>
        <v>Βάσει Ζεύξεων</v>
      </c>
      <c r="O106" s="679" t="str">
        <f>Υπόδειγμα_2!O175</f>
        <v>Βάσει Μήκους</v>
      </c>
      <c r="P106" s="679" t="str">
        <f>Υπόδειγμα_2!P175</f>
        <v>Βάσει Ζεύξεων</v>
      </c>
      <c r="Q106" s="679" t="str">
        <f>Υπόδειγμα_2!Q175</f>
        <v>Βάσει Μήκους</v>
      </c>
      <c r="R106" s="679" t="str">
        <f>Υπόδειγμα_2!R175</f>
        <v>Βάσει Ζεύξεων</v>
      </c>
      <c r="S106" s="679" t="str">
        <f>Υπόδειγμα_2!S175</f>
        <v>Βάσει Μήκους</v>
      </c>
      <c r="T106" s="679" t="str">
        <f>Υπόδειγμα_2!T175</f>
        <v>Βάσει Ζεύξεων</v>
      </c>
      <c r="U106" s="679" t="str">
        <f>Υπόδειγμα_2!U175</f>
        <v>Βάσει Μήκους</v>
      </c>
      <c r="V106" s="679" t="str">
        <f>Υπόδειγμα_2!V175</f>
        <v>Βάσει Ζεύξεων</v>
      </c>
      <c r="W106" s="679" t="str">
        <f>Υπόδειγμα_2!W175</f>
        <v>Βάσει Μήκους</v>
      </c>
      <c r="X106" s="679" t="str">
        <f>Υπόδειγμα_2!X175</f>
        <v>Βάσει Ζεύξεων</v>
      </c>
      <c r="Y106" s="679" t="str">
        <f>Υπόδειγμα_2!Y175</f>
        <v>Βάσει Μήκους</v>
      </c>
      <c r="Z106" s="679" t="str">
        <f>Υπόδειγμα_2!Z175</f>
        <v>Βάσει Ζεύξεων</v>
      </c>
      <c r="AA106" s="679" t="str">
        <f>Υπόδειγμα_2!AA175</f>
        <v>Βάσει Μήκους</v>
      </c>
      <c r="AB106" s="679" t="str">
        <f>Υπόδειγμα_2!AB175</f>
        <v>Βάσει Ζεύξεων</v>
      </c>
      <c r="AC106" s="679" t="str">
        <f>Υπόδειγμα_2!AC175</f>
        <v>Βάσει Μήκους</v>
      </c>
      <c r="AF106" s="11"/>
      <c r="AG106" s="11"/>
      <c r="AH106" s="11"/>
      <c r="AI106" s="11"/>
    </row>
    <row r="107" spans="2:35" ht="12.75" customHeight="1">
      <c r="B107" s="302">
        <f t="shared" si="15"/>
        <v>3</v>
      </c>
      <c r="C107" s="91" t="s">
        <v>18</v>
      </c>
      <c r="D107" s="680"/>
      <c r="E107" s="88"/>
      <c r="F107" s="88"/>
      <c r="G107" s="88"/>
      <c r="H107" s="88"/>
      <c r="I107" s="88"/>
      <c r="J107" s="88"/>
      <c r="K107" s="88"/>
      <c r="L107" s="256">
        <v>0</v>
      </c>
      <c r="M107" s="422"/>
      <c r="N107" s="257">
        <v>0</v>
      </c>
      <c r="O107" s="422"/>
      <c r="P107" s="257">
        <v>0</v>
      </c>
      <c r="Q107" s="422"/>
      <c r="R107" s="257">
        <v>0</v>
      </c>
      <c r="S107" s="424"/>
      <c r="T107" s="257">
        <v>0</v>
      </c>
      <c r="U107" s="422"/>
      <c r="V107" s="257">
        <v>0</v>
      </c>
      <c r="W107" s="424"/>
      <c r="X107" s="257">
        <v>0</v>
      </c>
      <c r="Y107" s="424"/>
      <c r="Z107" s="257">
        <v>0</v>
      </c>
      <c r="AA107" s="424"/>
      <c r="AB107" s="257">
        <v>0</v>
      </c>
      <c r="AC107" s="424"/>
      <c r="AF107" s="11"/>
      <c r="AG107" s="11"/>
      <c r="AH107" s="11"/>
      <c r="AI107" s="11"/>
    </row>
    <row r="108" spans="2:35" ht="12.75" customHeight="1">
      <c r="B108" s="302">
        <f t="shared" si="15"/>
        <v>4</v>
      </c>
      <c r="C108" s="91" t="s">
        <v>19</v>
      </c>
      <c r="D108" s="683"/>
      <c r="E108" s="11"/>
      <c r="F108" s="11"/>
      <c r="G108" s="11"/>
      <c r="H108" s="11"/>
      <c r="I108" s="11"/>
      <c r="J108" s="11"/>
      <c r="K108" s="11"/>
      <c r="L108" s="251">
        <v>0</v>
      </c>
      <c r="M108" s="423"/>
      <c r="N108" s="252">
        <v>0</v>
      </c>
      <c r="O108" s="423"/>
      <c r="P108" s="252">
        <v>0</v>
      </c>
      <c r="Q108" s="423"/>
      <c r="R108" s="252">
        <v>0</v>
      </c>
      <c r="S108" s="425"/>
      <c r="T108" s="252">
        <v>0</v>
      </c>
      <c r="U108" s="423"/>
      <c r="V108" s="252">
        <v>0</v>
      </c>
      <c r="W108" s="425"/>
      <c r="X108" s="252">
        <v>0</v>
      </c>
      <c r="Y108" s="425"/>
      <c r="Z108" s="252">
        <v>0</v>
      </c>
      <c r="AA108" s="425"/>
      <c r="AB108" s="252">
        <v>0</v>
      </c>
      <c r="AC108" s="425"/>
      <c r="AF108" s="11"/>
      <c r="AG108" s="11"/>
      <c r="AH108" s="11"/>
      <c r="AI108" s="11"/>
    </row>
    <row r="109" spans="2:35" ht="12.75" customHeight="1">
      <c r="B109" s="302">
        <f t="shared" si="15"/>
        <v>5</v>
      </c>
      <c r="C109" s="91" t="s">
        <v>20</v>
      </c>
      <c r="D109" s="683"/>
      <c r="E109" s="11"/>
      <c r="F109" s="11"/>
      <c r="G109" s="11"/>
      <c r="H109" s="11"/>
      <c r="I109" s="11"/>
      <c r="J109" s="11"/>
      <c r="K109" s="11"/>
      <c r="L109" s="251">
        <v>0</v>
      </c>
      <c r="M109" s="423"/>
      <c r="N109" s="252">
        <v>0</v>
      </c>
      <c r="O109" s="423"/>
      <c r="P109" s="252">
        <v>0</v>
      </c>
      <c r="Q109" s="423"/>
      <c r="R109" s="252">
        <v>0</v>
      </c>
      <c r="S109" s="425"/>
      <c r="T109" s="252">
        <v>0</v>
      </c>
      <c r="U109" s="423"/>
      <c r="V109" s="252">
        <v>0</v>
      </c>
      <c r="W109" s="425"/>
      <c r="X109" s="252">
        <v>0</v>
      </c>
      <c r="Y109" s="425"/>
      <c r="Z109" s="252">
        <v>0</v>
      </c>
      <c r="AA109" s="425"/>
      <c r="AB109" s="252">
        <v>0</v>
      </c>
      <c r="AC109" s="425"/>
      <c r="AF109" s="11"/>
      <c r="AG109" s="11"/>
      <c r="AH109" s="11"/>
      <c r="AI109" s="11"/>
    </row>
    <row r="110" spans="2:35" ht="12.75" customHeight="1">
      <c r="B110" s="302">
        <f t="shared" si="15"/>
        <v>6</v>
      </c>
      <c r="C110" s="91" t="s">
        <v>21</v>
      </c>
      <c r="D110" s="11"/>
      <c r="E110" s="11"/>
      <c r="F110" s="11"/>
      <c r="G110" s="11"/>
      <c r="H110" s="11"/>
      <c r="I110" s="11"/>
      <c r="J110" s="11"/>
      <c r="K110" s="11"/>
      <c r="L110" s="251">
        <v>0</v>
      </c>
      <c r="M110" s="423"/>
      <c r="N110" s="252">
        <v>0</v>
      </c>
      <c r="O110" s="423"/>
      <c r="P110" s="252">
        <v>0</v>
      </c>
      <c r="Q110" s="423"/>
      <c r="R110" s="252">
        <v>0</v>
      </c>
      <c r="S110" s="425"/>
      <c r="T110" s="252">
        <v>0</v>
      </c>
      <c r="U110" s="423"/>
      <c r="V110" s="252">
        <v>0</v>
      </c>
      <c r="W110" s="425"/>
      <c r="X110" s="252">
        <v>0</v>
      </c>
      <c r="Y110" s="425"/>
      <c r="Z110" s="252">
        <v>0</v>
      </c>
      <c r="AA110" s="425"/>
      <c r="AB110" s="252">
        <v>0</v>
      </c>
      <c r="AC110" s="425"/>
      <c r="AF110" s="11"/>
      <c r="AG110" s="11"/>
      <c r="AH110" s="11"/>
      <c r="AI110" s="11"/>
    </row>
    <row r="111" spans="2:35" ht="12.75" customHeight="1" thickBot="1">
      <c r="B111" s="302">
        <f t="shared" si="15"/>
        <v>7</v>
      </c>
      <c r="C111" s="91" t="s">
        <v>22</v>
      </c>
      <c r="D111" s="11"/>
      <c r="E111" s="11"/>
      <c r="F111" s="11"/>
      <c r="G111" s="11"/>
      <c r="H111" s="11"/>
      <c r="I111" s="11"/>
      <c r="J111" s="11"/>
      <c r="K111" s="11"/>
      <c r="L111" s="251">
        <v>0</v>
      </c>
      <c r="M111" s="423"/>
      <c r="N111" s="252">
        <v>0</v>
      </c>
      <c r="O111" s="423"/>
      <c r="P111" s="252">
        <v>0</v>
      </c>
      <c r="Q111" s="423"/>
      <c r="R111" s="252">
        <v>0</v>
      </c>
      <c r="S111" s="425"/>
      <c r="T111" s="252">
        <v>0</v>
      </c>
      <c r="U111" s="423"/>
      <c r="V111" s="252">
        <v>0</v>
      </c>
      <c r="W111" s="425"/>
      <c r="X111" s="252">
        <v>0</v>
      </c>
      <c r="Y111" s="425"/>
      <c r="Z111" s="252">
        <v>0</v>
      </c>
      <c r="AA111" s="425"/>
      <c r="AB111" s="252">
        <v>0</v>
      </c>
      <c r="AC111" s="425"/>
      <c r="AF111" s="11"/>
      <c r="AG111" s="11"/>
      <c r="AH111" s="11"/>
      <c r="AI111" s="11"/>
    </row>
    <row r="112" spans="2:35" ht="12.75" customHeight="1" thickBot="1">
      <c r="B112" s="303">
        <f t="shared" si="15"/>
        <v>8</v>
      </c>
      <c r="C112" s="119" t="s">
        <v>181</v>
      </c>
      <c r="D112" s="86"/>
      <c r="E112" s="86"/>
      <c r="F112" s="86"/>
      <c r="G112" s="86"/>
      <c r="H112" s="86"/>
      <c r="I112" s="86"/>
      <c r="J112" s="86"/>
      <c r="K112" s="86"/>
      <c r="L112" s="254">
        <v>1</v>
      </c>
      <c r="M112" s="255"/>
      <c r="N112" s="255">
        <v>1</v>
      </c>
      <c r="O112" s="255"/>
      <c r="P112" s="255">
        <v>1</v>
      </c>
      <c r="Q112" s="255"/>
      <c r="R112" s="255">
        <v>1</v>
      </c>
      <c r="S112" s="184"/>
      <c r="T112" s="255">
        <v>1</v>
      </c>
      <c r="U112" s="255"/>
      <c r="V112" s="255">
        <v>1</v>
      </c>
      <c r="W112" s="184"/>
      <c r="X112" s="255">
        <v>1</v>
      </c>
      <c r="Y112" s="184"/>
      <c r="Z112" s="255">
        <v>1</v>
      </c>
      <c r="AA112" s="184"/>
      <c r="AB112" s="255">
        <v>1</v>
      </c>
      <c r="AC112" s="184"/>
      <c r="AF112" s="11"/>
      <c r="AG112" s="11"/>
      <c r="AH112" s="11"/>
      <c r="AI112" s="11"/>
    </row>
    <row r="113" spans="2:28" ht="12.75" customHeight="1">
      <c r="B113" s="114"/>
      <c r="C113" s="278" t="s">
        <v>90</v>
      </c>
      <c r="D113" s="11" t="s">
        <v>23</v>
      </c>
      <c r="E113" s="11"/>
      <c r="F113" s="11"/>
      <c r="G113" s="11"/>
      <c r="H113" s="11"/>
      <c r="I113" s="11"/>
      <c r="J113" s="11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6"/>
      <c r="V113" s="11"/>
      <c r="X113" s="6"/>
      <c r="AB113" s="11"/>
    </row>
    <row r="114" spans="2:28" ht="12.75" customHeight="1">
      <c r="B114" s="114"/>
      <c r="C114" s="278" t="s">
        <v>91</v>
      </c>
      <c r="D114" s="6" t="s">
        <v>24</v>
      </c>
      <c r="U114" s="6"/>
      <c r="V114" s="11"/>
      <c r="X114" s="6"/>
      <c r="AB114" s="11"/>
    </row>
    <row r="115" spans="1:11" s="11" customFormat="1" ht="12.75" customHeight="1" thickBot="1">
      <c r="A115" s="6"/>
      <c r="B115" s="114"/>
      <c r="C115" s="278"/>
      <c r="D115" s="6"/>
      <c r="E115" s="6"/>
      <c r="F115" s="6"/>
      <c r="G115" s="6"/>
      <c r="H115" s="6"/>
      <c r="I115" s="6"/>
      <c r="J115" s="6"/>
      <c r="K115" s="6"/>
    </row>
    <row r="116" spans="2:37" ht="12.75" customHeight="1" thickBot="1">
      <c r="B116" s="114"/>
      <c r="C116" s="278"/>
      <c r="L116" s="1533" t="str">
        <f>Υπόδειγμα_2!G172</f>
        <v>Κύρια Κέντρα Κόστους</v>
      </c>
      <c r="M116" s="1534"/>
      <c r="N116" s="1534"/>
      <c r="O116" s="1534"/>
      <c r="P116" s="1534"/>
      <c r="Q116" s="1534"/>
      <c r="R116" s="1534"/>
      <c r="S116" s="1534"/>
      <c r="T116" s="1534"/>
      <c r="U116" s="1534"/>
      <c r="V116" s="1534"/>
      <c r="W116" s="1534"/>
      <c r="X116" s="1534"/>
      <c r="Y116" s="1534"/>
      <c r="Z116" s="1534"/>
      <c r="AA116" s="1534"/>
      <c r="AB116" s="1534"/>
      <c r="AC116" s="1535"/>
      <c r="AD116" s="1096"/>
      <c r="AE116" s="1096"/>
      <c r="AF116" s="1096"/>
      <c r="AG116" s="1096"/>
      <c r="AH116" s="1096"/>
      <c r="AI116" s="1096"/>
      <c r="AJ116" s="1096"/>
      <c r="AK116" s="11"/>
    </row>
    <row r="117" spans="2:35" ht="25.5" customHeight="1" thickBot="1">
      <c r="B117" s="301">
        <v>1</v>
      </c>
      <c r="C117" s="118" t="s">
        <v>10</v>
      </c>
      <c r="D117" s="88"/>
      <c r="E117" s="88"/>
      <c r="F117" s="88"/>
      <c r="G117" s="88"/>
      <c r="H117" s="88"/>
      <c r="I117" s="88"/>
      <c r="J117" s="88"/>
      <c r="K117" s="78"/>
      <c r="L117" s="1584" t="str">
        <f>Υπόδειγμα_2!L174</f>
        <v>RSU - local μετάδοση</v>
      </c>
      <c r="M117" s="1585"/>
      <c r="N117" s="1584" t="str">
        <f>Υπόδειγμα_2!N174</f>
        <v>local-local μετάδοση</v>
      </c>
      <c r="O117" s="1585"/>
      <c r="P117" s="1584" t="str">
        <f>Υπόδειγμα_2!P174</f>
        <v>local - tandem μετάδοση</v>
      </c>
      <c r="Q117" s="1585"/>
      <c r="R117" s="1584" t="str">
        <f>Υπόδειγμα_2!R174</f>
        <v>local - trunk μετάδοση</v>
      </c>
      <c r="S117" s="1585"/>
      <c r="T117" s="1584" t="str">
        <f>Υπόδειγμα_2!T174</f>
        <v>Tandem - tandem μετάδοση</v>
      </c>
      <c r="U117" s="1585"/>
      <c r="V117" s="1584" t="str">
        <f>Υπόδειγμα_2!V174</f>
        <v>Tandem - trunk μετάδοση</v>
      </c>
      <c r="W117" s="1585"/>
      <c r="X117" s="1584" t="str">
        <f>Υπόδειγμα_2!X174</f>
        <v>Trunk - trunkμετάδοση</v>
      </c>
      <c r="Y117" s="1585"/>
      <c r="Z117" s="1584" t="str">
        <f>Υπόδειγμα_2!Z174</f>
        <v>Tandem - international μετάδοση</v>
      </c>
      <c r="AA117" s="1585"/>
      <c r="AB117" s="1584" t="str">
        <f>Υπόδειγμα_2!AB174</f>
        <v>Trunk - international μετάδοση</v>
      </c>
      <c r="AC117" s="1585"/>
      <c r="AF117" s="11"/>
      <c r="AG117" s="11"/>
      <c r="AH117" s="11"/>
      <c r="AI117" s="11"/>
    </row>
    <row r="118" spans="2:35" ht="12.75" customHeight="1" thickBot="1">
      <c r="B118" s="302">
        <f aca="true" t="shared" si="16" ref="B118:B124">B117+1</f>
        <v>2</v>
      </c>
      <c r="C118" s="117"/>
      <c r="D118" s="74"/>
      <c r="E118" s="74"/>
      <c r="F118" s="74"/>
      <c r="G118" s="74"/>
      <c r="H118" s="74"/>
      <c r="I118" s="74"/>
      <c r="J118" s="74"/>
      <c r="K118" s="266"/>
      <c r="L118" s="679" t="str">
        <f>Υπόδειγμα_2!L175</f>
        <v>Βάσει Ζεύξεων</v>
      </c>
      <c r="M118" s="679" t="str">
        <f>Υπόδειγμα_2!M175</f>
        <v>Βάσει Μήκους</v>
      </c>
      <c r="N118" s="679" t="str">
        <f>Υπόδειγμα_2!N175</f>
        <v>Βάσει Ζεύξεων</v>
      </c>
      <c r="O118" s="679" t="str">
        <f>Υπόδειγμα_2!O175</f>
        <v>Βάσει Μήκους</v>
      </c>
      <c r="P118" s="679" t="str">
        <f>Υπόδειγμα_2!P175</f>
        <v>Βάσει Ζεύξεων</v>
      </c>
      <c r="Q118" s="679" t="str">
        <f>Υπόδειγμα_2!Q175</f>
        <v>Βάσει Μήκους</v>
      </c>
      <c r="R118" s="679" t="str">
        <f>Υπόδειγμα_2!R175</f>
        <v>Βάσει Ζεύξεων</v>
      </c>
      <c r="S118" s="679" t="str">
        <f>Υπόδειγμα_2!S175</f>
        <v>Βάσει Μήκους</v>
      </c>
      <c r="T118" s="679" t="str">
        <f>Υπόδειγμα_2!T175</f>
        <v>Βάσει Ζεύξεων</v>
      </c>
      <c r="U118" s="679" t="str">
        <f>Υπόδειγμα_2!U175</f>
        <v>Βάσει Μήκους</v>
      </c>
      <c r="V118" s="679" t="str">
        <f>Υπόδειγμα_2!V175</f>
        <v>Βάσει Ζεύξεων</v>
      </c>
      <c r="W118" s="679" t="str">
        <f>Υπόδειγμα_2!W175</f>
        <v>Βάσει Μήκους</v>
      </c>
      <c r="X118" s="679" t="str">
        <f>Υπόδειγμα_2!X175</f>
        <v>Βάσει Ζεύξεων</v>
      </c>
      <c r="Y118" s="679" t="str">
        <f>Υπόδειγμα_2!Y175</f>
        <v>Βάσει Μήκους</v>
      </c>
      <c r="Z118" s="679" t="str">
        <f>Υπόδειγμα_2!Z175</f>
        <v>Βάσει Ζεύξεων</v>
      </c>
      <c r="AA118" s="679" t="str">
        <f>Υπόδειγμα_2!AA175</f>
        <v>Βάσει Μήκους</v>
      </c>
      <c r="AB118" s="679" t="str">
        <f>Υπόδειγμα_2!AB175</f>
        <v>Βάσει Ζεύξεων</v>
      </c>
      <c r="AC118" s="679" t="str">
        <f>Υπόδειγμα_2!AC175</f>
        <v>Βάσει Μήκους</v>
      </c>
      <c r="AF118" s="11"/>
      <c r="AG118" s="11"/>
      <c r="AH118" s="11"/>
      <c r="AI118" s="11"/>
    </row>
    <row r="119" spans="2:35" ht="12.75" customHeight="1">
      <c r="B119" s="302">
        <f t="shared" si="16"/>
        <v>3</v>
      </c>
      <c r="C119" s="279" t="s">
        <v>25</v>
      </c>
      <c r="D119" s="88"/>
      <c r="E119" s="88"/>
      <c r="F119" s="88"/>
      <c r="G119" s="88"/>
      <c r="H119" s="88"/>
      <c r="I119" s="88"/>
      <c r="J119" s="88"/>
      <c r="K119" s="88"/>
      <c r="L119" s="686">
        <f>L107</f>
        <v>0</v>
      </c>
      <c r="M119" s="564">
        <f>M$100*L107+M97</f>
        <v>0</v>
      </c>
      <c r="N119" s="564">
        <f>N107</f>
        <v>0</v>
      </c>
      <c r="O119" s="564">
        <f>O$100*N107+O97</f>
        <v>0</v>
      </c>
      <c r="P119" s="564">
        <f>P107</f>
        <v>0</v>
      </c>
      <c r="Q119" s="564">
        <f>Q$100*P107+Q97</f>
        <v>0</v>
      </c>
      <c r="R119" s="686">
        <f>R107</f>
        <v>0</v>
      </c>
      <c r="S119" s="564">
        <f>S$100*R107+S97</f>
        <v>0</v>
      </c>
      <c r="T119" s="564">
        <f>T107</f>
        <v>0</v>
      </c>
      <c r="U119" s="564">
        <f>U$100*T107+U97</f>
        <v>0</v>
      </c>
      <c r="V119" s="686">
        <f>V107</f>
        <v>0</v>
      </c>
      <c r="W119" s="564">
        <f>W$100*V107+W97</f>
        <v>0</v>
      </c>
      <c r="X119" s="686">
        <f>X107</f>
        <v>0</v>
      </c>
      <c r="Y119" s="564">
        <f>Y$100*X107+Y97</f>
        <v>0</v>
      </c>
      <c r="Z119" s="564">
        <f>Z107</f>
        <v>0</v>
      </c>
      <c r="AA119" s="565">
        <f>AA$100*Z107+AA97</f>
        <v>0</v>
      </c>
      <c r="AB119" s="564">
        <f>AB107</f>
        <v>0</v>
      </c>
      <c r="AC119" s="564">
        <f>AC$100*AB107+AC97</f>
        <v>0</v>
      </c>
      <c r="AF119" s="11"/>
      <c r="AG119" s="11"/>
      <c r="AH119" s="11"/>
      <c r="AI119" s="11"/>
    </row>
    <row r="120" spans="2:35" ht="12.75" customHeight="1">
      <c r="B120" s="302">
        <f t="shared" si="16"/>
        <v>4</v>
      </c>
      <c r="C120" s="280" t="s">
        <v>26</v>
      </c>
      <c r="D120" s="11"/>
      <c r="E120" s="11"/>
      <c r="F120" s="11"/>
      <c r="G120" s="11"/>
      <c r="H120" s="11"/>
      <c r="I120" s="11"/>
      <c r="J120" s="11"/>
      <c r="K120" s="11"/>
      <c r="L120" s="804">
        <f>L108</f>
        <v>0</v>
      </c>
      <c r="M120" s="803">
        <f>M$100*L108+M98</f>
        <v>0</v>
      </c>
      <c r="N120" s="281">
        <f>N108</f>
        <v>0</v>
      </c>
      <c r="O120" s="281">
        <f>O$100*N108+O98</f>
        <v>0</v>
      </c>
      <c r="P120" s="281">
        <f>P108</f>
        <v>0</v>
      </c>
      <c r="Q120" s="281">
        <f>Q$100*P108+Q98</f>
        <v>0</v>
      </c>
      <c r="R120" s="804">
        <f>R108</f>
        <v>0</v>
      </c>
      <c r="S120" s="803">
        <f>S$100*R108+S98</f>
        <v>0</v>
      </c>
      <c r="T120" s="281">
        <f>T108</f>
        <v>0</v>
      </c>
      <c r="U120" s="281">
        <f>U$100*T108+U98</f>
        <v>0</v>
      </c>
      <c r="V120" s="804">
        <f>V108</f>
        <v>0</v>
      </c>
      <c r="W120" s="281">
        <f>W$100*V108+W98</f>
        <v>0</v>
      </c>
      <c r="X120" s="804">
        <f>X108</f>
        <v>0</v>
      </c>
      <c r="Y120" s="281">
        <f>Y$100*X108+Y98</f>
        <v>0</v>
      </c>
      <c r="Z120" s="281">
        <f>Z108</f>
        <v>0</v>
      </c>
      <c r="AA120" s="562">
        <f>AA$100*Z108+AA98</f>
        <v>0</v>
      </c>
      <c r="AB120" s="281">
        <f>AB108</f>
        <v>0</v>
      </c>
      <c r="AC120" s="281">
        <f>AC$100*AB108+AC98</f>
        <v>0</v>
      </c>
      <c r="AF120" s="11"/>
      <c r="AG120" s="11"/>
      <c r="AH120" s="11"/>
      <c r="AI120" s="11"/>
    </row>
    <row r="121" spans="2:35" ht="12.75" customHeight="1">
      <c r="B121" s="302">
        <f t="shared" si="16"/>
        <v>5</v>
      </c>
      <c r="C121" s="280" t="s">
        <v>27</v>
      </c>
      <c r="D121" s="11"/>
      <c r="E121" s="11"/>
      <c r="F121" s="11"/>
      <c r="G121" s="11"/>
      <c r="H121" s="11"/>
      <c r="I121" s="11"/>
      <c r="J121" s="11"/>
      <c r="K121" s="11"/>
      <c r="L121" s="563">
        <f>L109</f>
        <v>0</v>
      </c>
      <c r="M121" s="281">
        <f>M$100*L109+M99</f>
        <v>0</v>
      </c>
      <c r="N121" s="281">
        <f>N109</f>
        <v>0</v>
      </c>
      <c r="O121" s="281">
        <f>O$100*N109+O99</f>
        <v>0</v>
      </c>
      <c r="P121" s="281">
        <f>P109</f>
        <v>0</v>
      </c>
      <c r="Q121" s="281">
        <f>Q$100*P109+Q99</f>
        <v>0</v>
      </c>
      <c r="R121" s="563">
        <f>R109</f>
        <v>0</v>
      </c>
      <c r="S121" s="281">
        <f>S$100*R109+S99</f>
        <v>0</v>
      </c>
      <c r="T121" s="281">
        <f>T109</f>
        <v>0</v>
      </c>
      <c r="U121" s="281">
        <f>U$100*T109+U99</f>
        <v>0</v>
      </c>
      <c r="V121" s="563">
        <f>V109</f>
        <v>0</v>
      </c>
      <c r="W121" s="281">
        <f>W$100*V109+W99</f>
        <v>0</v>
      </c>
      <c r="X121" s="563">
        <f>X109</f>
        <v>0</v>
      </c>
      <c r="Y121" s="281">
        <f>Y$100*X109+Y99</f>
        <v>0</v>
      </c>
      <c r="Z121" s="281">
        <f>Z109</f>
        <v>0</v>
      </c>
      <c r="AA121" s="562">
        <f>AA$100*Z109+AA99</f>
        <v>0</v>
      </c>
      <c r="AB121" s="281">
        <f>AB109</f>
        <v>0</v>
      </c>
      <c r="AC121" s="281">
        <f>AC$100*AB109+AC99</f>
        <v>0</v>
      </c>
      <c r="AF121" s="11"/>
      <c r="AG121" s="11"/>
      <c r="AH121" s="11"/>
      <c r="AI121" s="11"/>
    </row>
    <row r="122" spans="2:35" ht="12.75" customHeight="1">
      <c r="B122" s="302">
        <f t="shared" si="16"/>
        <v>6</v>
      </c>
      <c r="C122" s="280" t="s">
        <v>28</v>
      </c>
      <c r="D122" s="11"/>
      <c r="E122" s="11"/>
      <c r="F122" s="11"/>
      <c r="G122" s="11"/>
      <c r="H122" s="11"/>
      <c r="I122" s="11"/>
      <c r="J122" s="11"/>
      <c r="K122" s="11"/>
      <c r="L122" s="563">
        <f>L110</f>
        <v>0</v>
      </c>
      <c r="M122" s="281">
        <f>M$100*L110</f>
        <v>0</v>
      </c>
      <c r="N122" s="281">
        <f>N110</f>
        <v>0</v>
      </c>
      <c r="O122" s="281">
        <f>O$100*N110</f>
        <v>0</v>
      </c>
      <c r="P122" s="281">
        <f>P110</f>
        <v>0</v>
      </c>
      <c r="Q122" s="281">
        <f>Q$100*P110</f>
        <v>0</v>
      </c>
      <c r="R122" s="563">
        <f>R110</f>
        <v>0</v>
      </c>
      <c r="S122" s="281">
        <f>S$100*R110</f>
        <v>0</v>
      </c>
      <c r="T122" s="281">
        <f>T110</f>
        <v>0</v>
      </c>
      <c r="U122" s="281">
        <f>U$100*T110</f>
        <v>0</v>
      </c>
      <c r="V122" s="563">
        <f>V110</f>
        <v>0</v>
      </c>
      <c r="W122" s="281">
        <f>W$100*V110</f>
        <v>0</v>
      </c>
      <c r="X122" s="563">
        <f>X110</f>
        <v>0</v>
      </c>
      <c r="Y122" s="281">
        <f>Y$100*X110</f>
        <v>0</v>
      </c>
      <c r="Z122" s="281">
        <f>Z110</f>
        <v>0</v>
      </c>
      <c r="AA122" s="562">
        <f>AA$100*Z110</f>
        <v>0</v>
      </c>
      <c r="AB122" s="281">
        <f>AB110</f>
        <v>0</v>
      </c>
      <c r="AC122" s="281">
        <f>AC$100*AB110</f>
        <v>0</v>
      </c>
      <c r="AF122" s="11"/>
      <c r="AG122" s="11"/>
      <c r="AH122" s="11"/>
      <c r="AI122" s="11"/>
    </row>
    <row r="123" spans="2:35" ht="12.75" customHeight="1" thickBot="1">
      <c r="B123" s="302">
        <f t="shared" si="16"/>
        <v>7</v>
      </c>
      <c r="C123" s="91" t="s">
        <v>29</v>
      </c>
      <c r="D123" s="74"/>
      <c r="E123" s="74"/>
      <c r="F123" s="74"/>
      <c r="G123" s="74"/>
      <c r="H123" s="74"/>
      <c r="I123" s="74"/>
      <c r="J123" s="74"/>
      <c r="K123" s="74"/>
      <c r="L123" s="687">
        <f>L111</f>
        <v>0</v>
      </c>
      <c r="M123" s="688">
        <f>M$100*L111</f>
        <v>0</v>
      </c>
      <c r="N123" s="688">
        <f>N111</f>
        <v>0</v>
      </c>
      <c r="O123" s="688">
        <f>O$100*N111</f>
        <v>0</v>
      </c>
      <c r="P123" s="688">
        <f>P111</f>
        <v>0</v>
      </c>
      <c r="Q123" s="688">
        <f>Q$100*P111</f>
        <v>0</v>
      </c>
      <c r="R123" s="687">
        <f>R111</f>
        <v>0</v>
      </c>
      <c r="S123" s="688">
        <f>S$100*R111</f>
        <v>0</v>
      </c>
      <c r="T123" s="688">
        <f>T111</f>
        <v>0</v>
      </c>
      <c r="U123" s="688">
        <f>U$100*T111</f>
        <v>0</v>
      </c>
      <c r="V123" s="687">
        <f>V111</f>
        <v>0</v>
      </c>
      <c r="W123" s="688">
        <f>W$100*V111</f>
        <v>0</v>
      </c>
      <c r="X123" s="687">
        <f>X111</f>
        <v>0</v>
      </c>
      <c r="Y123" s="688">
        <f>Y$100*X111</f>
        <v>0</v>
      </c>
      <c r="Z123" s="688">
        <f>Z111</f>
        <v>0</v>
      </c>
      <c r="AA123" s="689">
        <f>AA$100*Z111</f>
        <v>0</v>
      </c>
      <c r="AB123" s="688">
        <f>AB111</f>
        <v>0</v>
      </c>
      <c r="AC123" s="688">
        <f>AC$100*AB111</f>
        <v>0</v>
      </c>
      <c r="AF123" s="11"/>
      <c r="AG123" s="11"/>
      <c r="AH123" s="11"/>
      <c r="AI123" s="11"/>
    </row>
    <row r="124" spans="2:35" ht="12.75" customHeight="1" thickBot="1">
      <c r="B124" s="303">
        <f t="shared" si="16"/>
        <v>8</v>
      </c>
      <c r="C124" s="119" t="s">
        <v>181</v>
      </c>
      <c r="D124" s="86"/>
      <c r="E124" s="86"/>
      <c r="F124" s="86"/>
      <c r="G124" s="86"/>
      <c r="H124" s="86"/>
      <c r="I124" s="86"/>
      <c r="J124" s="86"/>
      <c r="K124" s="86"/>
      <c r="L124" s="254">
        <v>1</v>
      </c>
      <c r="M124" s="255">
        <v>1</v>
      </c>
      <c r="N124" s="255">
        <v>1</v>
      </c>
      <c r="O124" s="255">
        <v>1</v>
      </c>
      <c r="P124" s="255">
        <v>1</v>
      </c>
      <c r="Q124" s="255">
        <v>1</v>
      </c>
      <c r="R124" s="254">
        <v>1</v>
      </c>
      <c r="S124" s="255">
        <v>1</v>
      </c>
      <c r="T124" s="255">
        <v>1</v>
      </c>
      <c r="U124" s="255">
        <v>1</v>
      </c>
      <c r="V124" s="254">
        <v>1</v>
      </c>
      <c r="W124" s="255">
        <v>1</v>
      </c>
      <c r="X124" s="254">
        <v>1</v>
      </c>
      <c r="Y124" s="255">
        <v>1</v>
      </c>
      <c r="Z124" s="255">
        <v>1</v>
      </c>
      <c r="AA124" s="184">
        <v>1</v>
      </c>
      <c r="AB124" s="255">
        <v>1</v>
      </c>
      <c r="AC124" s="255">
        <v>1</v>
      </c>
      <c r="AF124" s="11"/>
      <c r="AG124" s="11"/>
      <c r="AH124" s="11"/>
      <c r="AI124" s="11"/>
    </row>
    <row r="125" spans="2:3" ht="12.75" customHeight="1">
      <c r="B125" s="114"/>
      <c r="C125" s="278"/>
    </row>
    <row r="126" spans="1:27" s="75" customFormat="1" ht="12.75" customHeight="1">
      <c r="A126" s="230" t="s">
        <v>30</v>
      </c>
      <c r="B126" s="111"/>
      <c r="U126" s="220"/>
      <c r="X126" s="220"/>
      <c r="Y126" s="220"/>
      <c r="Z126" s="220"/>
      <c r="AA126" s="220"/>
    </row>
    <row r="127" spans="1:10" s="11" customFormat="1" ht="12.75" customHeight="1" thickBot="1">
      <c r="A127" s="6"/>
      <c r="B127" s="114"/>
      <c r="C127" s="6"/>
      <c r="D127" s="6"/>
      <c r="E127" s="6"/>
      <c r="F127" s="6"/>
      <c r="G127" s="6"/>
      <c r="H127" s="6"/>
      <c r="I127" s="6"/>
      <c r="J127" s="6"/>
    </row>
    <row r="128" spans="2:38" ht="12.75" customHeight="1" thickBot="1">
      <c r="B128" s="114"/>
      <c r="C128" s="278"/>
      <c r="L128" s="1533" t="str">
        <f>Υπόδειγμα_2!G172</f>
        <v>Κύρια Κέντρα Κόστους</v>
      </c>
      <c r="M128" s="1534"/>
      <c r="N128" s="1534"/>
      <c r="O128" s="1534"/>
      <c r="P128" s="1534"/>
      <c r="Q128" s="1534"/>
      <c r="R128" s="1534"/>
      <c r="S128" s="1534"/>
      <c r="T128" s="1534"/>
      <c r="U128" s="1534"/>
      <c r="V128" s="1534"/>
      <c r="W128" s="1534"/>
      <c r="X128" s="1534"/>
      <c r="Y128" s="1534"/>
      <c r="Z128" s="1534"/>
      <c r="AA128" s="1534"/>
      <c r="AB128" s="1534"/>
      <c r="AC128" s="1535"/>
      <c r="AD128" s="79" t="s">
        <v>181</v>
      </c>
      <c r="AE128" s="1096"/>
      <c r="AF128" s="1096"/>
      <c r="AG128" s="1096"/>
      <c r="AH128" s="1096"/>
      <c r="AI128" s="1096"/>
      <c r="AJ128" s="1096"/>
      <c r="AK128" s="1096"/>
      <c r="AL128" s="1097"/>
    </row>
    <row r="129" spans="2:37" ht="31.5" customHeight="1" thickBot="1">
      <c r="B129" s="114"/>
      <c r="C129" s="278"/>
      <c r="L129" s="1584" t="str">
        <f>Υπόδειγμα_2!L174</f>
        <v>RSU - local μετάδοση</v>
      </c>
      <c r="M129" s="1585"/>
      <c r="N129" s="1584" t="str">
        <f>Υπόδειγμα_2!N174</f>
        <v>local-local μετάδοση</v>
      </c>
      <c r="O129" s="1585"/>
      <c r="P129" s="1584" t="str">
        <f>Υπόδειγμα_2!P174</f>
        <v>local - tandem μετάδοση</v>
      </c>
      <c r="Q129" s="1585"/>
      <c r="R129" s="1584" t="str">
        <f>Υπόδειγμα_2!R174</f>
        <v>local - trunk μετάδοση</v>
      </c>
      <c r="S129" s="1585"/>
      <c r="T129" s="1584" t="str">
        <f>Υπόδειγμα_2!T174</f>
        <v>Tandem - tandem μετάδοση</v>
      </c>
      <c r="U129" s="1585"/>
      <c r="V129" s="1584" t="str">
        <f>Υπόδειγμα_2!V174</f>
        <v>Tandem - trunk μετάδοση</v>
      </c>
      <c r="W129" s="1585"/>
      <c r="X129" s="1584" t="str">
        <f>Υπόδειγμα_2!X174</f>
        <v>Trunk - trunkμετάδοση</v>
      </c>
      <c r="Y129" s="1585"/>
      <c r="Z129" s="1584" t="str">
        <f>Υπόδειγμα_2!Z174</f>
        <v>Tandem - international μετάδοση</v>
      </c>
      <c r="AA129" s="1585"/>
      <c r="AB129" s="1584" t="str">
        <f>Υπόδειγμα_2!AB174</f>
        <v>Trunk - international μετάδοση</v>
      </c>
      <c r="AC129" s="1585"/>
      <c r="AD129" s="320"/>
      <c r="AE129" s="11"/>
      <c r="AH129" s="11"/>
      <c r="AI129" s="11"/>
      <c r="AJ129" s="11"/>
      <c r="AK129" s="11"/>
    </row>
    <row r="130" spans="2:37" ht="30.75" customHeight="1" thickBot="1">
      <c r="B130" s="114"/>
      <c r="C130" s="278"/>
      <c r="L130" s="690" t="str">
        <f>Υπόδειγμα_2!$L$175</f>
        <v>Βάσει Ζεύξεων</v>
      </c>
      <c r="M130" s="690" t="str">
        <f>Υπόδειγμα_2!$L$175</f>
        <v>Βάσει Ζεύξεων</v>
      </c>
      <c r="N130" s="690" t="str">
        <f>Υπόδειγμα_2!$L$175</f>
        <v>Βάσει Ζεύξεων</v>
      </c>
      <c r="O130" s="690" t="str">
        <f>Υπόδειγμα_2!$L$175</f>
        <v>Βάσει Ζεύξεων</v>
      </c>
      <c r="P130" s="690" t="str">
        <f>Υπόδειγμα_2!$L$175</f>
        <v>Βάσει Ζεύξεων</v>
      </c>
      <c r="Q130" s="690" t="str">
        <f>Υπόδειγμα_2!$L$175</f>
        <v>Βάσει Ζεύξεων</v>
      </c>
      <c r="R130" s="690" t="str">
        <f>Υπόδειγμα_2!$L$175</f>
        <v>Βάσει Ζεύξεων</v>
      </c>
      <c r="S130" s="690" t="str">
        <f>Υπόδειγμα_2!$L$175</f>
        <v>Βάσει Ζεύξεων</v>
      </c>
      <c r="T130" s="690" t="str">
        <f>Υπόδειγμα_2!$L$175</f>
        <v>Βάσει Ζεύξεων</v>
      </c>
      <c r="U130" s="690" t="str">
        <f>Υπόδειγμα_2!$L$175</f>
        <v>Βάσει Ζεύξεων</v>
      </c>
      <c r="V130" s="690" t="str">
        <f>Υπόδειγμα_2!$L$175</f>
        <v>Βάσει Ζεύξεων</v>
      </c>
      <c r="W130" s="690" t="str">
        <f>Υπόδειγμα_2!$L$175</f>
        <v>Βάσει Ζεύξεων</v>
      </c>
      <c r="X130" s="690" t="str">
        <f>Υπόδειγμα_2!$L$175</f>
        <v>Βάσει Ζεύξεων</v>
      </c>
      <c r="Y130" s="690" t="str">
        <f>Υπόδειγμα_2!$L$175</f>
        <v>Βάσει Ζεύξεων</v>
      </c>
      <c r="Z130" s="690" t="str">
        <f>Υπόδειγμα_2!$L$175</f>
        <v>Βάσει Ζεύξεων</v>
      </c>
      <c r="AA130" s="690" t="str">
        <f>Υπόδειγμα_2!$L$175</f>
        <v>Βάσει Ζεύξεων</v>
      </c>
      <c r="AB130" s="690" t="str">
        <f>Υπόδειγμα_2!$L$175</f>
        <v>Βάσει Ζεύξεων</v>
      </c>
      <c r="AC130" s="690" t="str">
        <f>Υπόδειγμα_2!$L$175</f>
        <v>Βάσει Ζεύξεων</v>
      </c>
      <c r="AD130" s="320"/>
      <c r="AE130" s="11"/>
      <c r="AH130" s="11"/>
      <c r="AI130" s="11"/>
      <c r="AJ130" s="11"/>
      <c r="AK130" s="11"/>
    </row>
    <row r="131" spans="2:37" ht="12.75" customHeight="1">
      <c r="B131" s="301">
        <v>1</v>
      </c>
      <c r="C131" s="691" t="str">
        <f>Υπόδειγμα_2!D303</f>
        <v>Σύνολο: LRAIC υπηρεσιών κορμού</v>
      </c>
      <c r="D131" s="88"/>
      <c r="E131" s="692"/>
      <c r="F131" s="285"/>
      <c r="G131" s="285"/>
      <c r="H131" s="285"/>
      <c r="I131" s="285"/>
      <c r="J131" s="285"/>
      <c r="K131" s="428"/>
      <c r="L131" s="109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110"/>
      <c r="AB131" s="77"/>
      <c r="AC131" s="110"/>
      <c r="AD131" s="417"/>
      <c r="AE131" s="11"/>
      <c r="AH131" s="11"/>
      <c r="AI131" s="11"/>
      <c r="AJ131" s="11"/>
      <c r="AK131" s="11"/>
    </row>
    <row r="132" spans="2:37" ht="12.75" customHeight="1">
      <c r="B132" s="302">
        <f>+B131+1</f>
        <v>2</v>
      </c>
      <c r="C132" s="1447"/>
      <c r="D132" s="11"/>
      <c r="E132" s="8" t="s">
        <v>100</v>
      </c>
      <c r="F132" s="426"/>
      <c r="G132" s="426"/>
      <c r="H132" s="426"/>
      <c r="I132" s="426"/>
      <c r="J132" s="426"/>
      <c r="K132" s="509"/>
      <c r="L132" s="82">
        <f>Υπόδειγμα_2!L305</f>
        <v>0</v>
      </c>
      <c r="M132" s="80">
        <f>Υπόδειγμα_2!M305</f>
        <v>0</v>
      </c>
      <c r="N132" s="80">
        <f>Υπόδειγμα_2!N305</f>
        <v>0</v>
      </c>
      <c r="O132" s="80">
        <f>Υπόδειγμα_2!O305</f>
        <v>0</v>
      </c>
      <c r="P132" s="80">
        <f>Υπόδειγμα_2!P305</f>
        <v>0</v>
      </c>
      <c r="Q132" s="80">
        <f>Υπόδειγμα_2!Q305</f>
        <v>0</v>
      </c>
      <c r="R132" s="80">
        <f>Υπόδειγμα_2!R305</f>
        <v>0</v>
      </c>
      <c r="S132" s="80">
        <f>Υπόδειγμα_2!S305</f>
        <v>0</v>
      </c>
      <c r="T132" s="80">
        <f>Υπόδειγμα_2!T305</f>
        <v>0</v>
      </c>
      <c r="U132" s="80">
        <f>Υπόδειγμα_2!U305</f>
        <v>0</v>
      </c>
      <c r="V132" s="80">
        <f>Υπόδειγμα_2!V305</f>
        <v>0</v>
      </c>
      <c r="W132" s="80">
        <f>Υπόδειγμα_2!W305</f>
        <v>0</v>
      </c>
      <c r="X132" s="80">
        <f>Υπόδειγμα_2!X305</f>
        <v>0</v>
      </c>
      <c r="Y132" s="80">
        <f>Υπόδειγμα_2!Y305</f>
        <v>0</v>
      </c>
      <c r="Z132" s="80">
        <f>Υπόδειγμα_2!Z305</f>
        <v>0</v>
      </c>
      <c r="AA132" s="83">
        <f>Υπόδειγμα_2!AA305</f>
        <v>0</v>
      </c>
      <c r="AB132" s="80">
        <f>Υπόδειγμα_2!AB305</f>
        <v>0</v>
      </c>
      <c r="AC132" s="83">
        <f>Υπόδειγμα_2!AC305</f>
        <v>0</v>
      </c>
      <c r="AD132" s="693">
        <f>SUM(L132:AC132)</f>
        <v>0</v>
      </c>
      <c r="AE132" s="11"/>
      <c r="AH132" s="11"/>
      <c r="AI132" s="11"/>
      <c r="AJ132" s="11"/>
      <c r="AK132" s="11"/>
    </row>
    <row r="133" spans="2:37" ht="12.75" customHeight="1">
      <c r="B133" s="302">
        <f>+B132+1</f>
        <v>3</v>
      </c>
      <c r="C133" s="91"/>
      <c r="D133" s="11"/>
      <c r="E133" s="11" t="str">
        <f>Υπόδειγμα_2!E306</f>
        <v>Απόσβεση</v>
      </c>
      <c r="F133" s="11"/>
      <c r="G133" s="11"/>
      <c r="H133" s="11"/>
      <c r="I133" s="11"/>
      <c r="J133" s="11"/>
      <c r="K133" s="89"/>
      <c r="L133" s="82">
        <f>Υπόδειγμα_2!L306</f>
        <v>0</v>
      </c>
      <c r="M133" s="80">
        <f>Υπόδειγμα_2!M306</f>
        <v>0</v>
      </c>
      <c r="N133" s="80">
        <f>Υπόδειγμα_2!N306</f>
        <v>0</v>
      </c>
      <c r="O133" s="80">
        <f>Υπόδειγμα_2!O306</f>
        <v>0</v>
      </c>
      <c r="P133" s="80">
        <f>Υπόδειγμα_2!P306</f>
        <v>0</v>
      </c>
      <c r="Q133" s="80">
        <f>Υπόδειγμα_2!Q306</f>
        <v>0</v>
      </c>
      <c r="R133" s="80">
        <f>Υπόδειγμα_2!R306</f>
        <v>0</v>
      </c>
      <c r="S133" s="80">
        <f>Υπόδειγμα_2!S306</f>
        <v>0</v>
      </c>
      <c r="T133" s="80">
        <f>Υπόδειγμα_2!T306</f>
        <v>0</v>
      </c>
      <c r="U133" s="80">
        <f>Υπόδειγμα_2!U306</f>
        <v>0</v>
      </c>
      <c r="V133" s="80">
        <f>Υπόδειγμα_2!V306</f>
        <v>0</v>
      </c>
      <c r="W133" s="80">
        <f>Υπόδειγμα_2!W306</f>
        <v>0</v>
      </c>
      <c r="X133" s="80">
        <f>Υπόδειγμα_2!X306</f>
        <v>0</v>
      </c>
      <c r="Y133" s="80">
        <f>Υπόδειγμα_2!Y306</f>
        <v>0</v>
      </c>
      <c r="Z133" s="80">
        <f>Υπόδειγμα_2!Z306</f>
        <v>0</v>
      </c>
      <c r="AA133" s="83">
        <f>Υπόδειγμα_2!AA306</f>
        <v>0</v>
      </c>
      <c r="AB133" s="80">
        <f>Υπόδειγμα_2!AB306</f>
        <v>0</v>
      </c>
      <c r="AC133" s="83">
        <f>Υπόδειγμα_2!AC306</f>
        <v>0</v>
      </c>
      <c r="AD133" s="693">
        <f>SUM(L133:AC133)</f>
        <v>0</v>
      </c>
      <c r="AE133" s="11"/>
      <c r="AH133" s="11"/>
      <c r="AI133" s="11"/>
      <c r="AJ133" s="11"/>
      <c r="AK133" s="11"/>
    </row>
    <row r="134" spans="2:37" ht="12.75" customHeight="1">
      <c r="B134" s="302">
        <f>+B133+1</f>
        <v>4</v>
      </c>
      <c r="C134" s="283"/>
      <c r="D134" s="11"/>
      <c r="E134" s="11" t="str">
        <f>Υπόδειγμα_2!E307</f>
        <v>OPEX</v>
      </c>
      <c r="F134" s="11"/>
      <c r="G134" s="11"/>
      <c r="H134" s="11"/>
      <c r="I134" s="11"/>
      <c r="J134" s="11"/>
      <c r="K134" s="89"/>
      <c r="L134" s="82">
        <f>Υπόδειγμα_2!L307</f>
        <v>0</v>
      </c>
      <c r="M134" s="80">
        <f>Υπόδειγμα_2!M307</f>
        <v>0</v>
      </c>
      <c r="N134" s="80">
        <f>Υπόδειγμα_2!N307</f>
        <v>0</v>
      </c>
      <c r="O134" s="80">
        <f>Υπόδειγμα_2!O307</f>
        <v>0</v>
      </c>
      <c r="P134" s="80">
        <f>Υπόδειγμα_2!P307</f>
        <v>0</v>
      </c>
      <c r="Q134" s="80">
        <f>Υπόδειγμα_2!Q307</f>
        <v>0</v>
      </c>
      <c r="R134" s="80">
        <f>Υπόδειγμα_2!R307</f>
        <v>0</v>
      </c>
      <c r="S134" s="80">
        <f>Υπόδειγμα_2!S307</f>
        <v>0</v>
      </c>
      <c r="T134" s="80">
        <f>Υπόδειγμα_2!T307</f>
        <v>0</v>
      </c>
      <c r="U134" s="80">
        <f>Υπόδειγμα_2!U307</f>
        <v>0</v>
      </c>
      <c r="V134" s="80">
        <f>Υπόδειγμα_2!V307</f>
        <v>0</v>
      </c>
      <c r="W134" s="80">
        <f>Υπόδειγμα_2!W307</f>
        <v>0</v>
      </c>
      <c r="X134" s="80">
        <f>Υπόδειγμα_2!X307</f>
        <v>0</v>
      </c>
      <c r="Y134" s="80">
        <f>Υπόδειγμα_2!Y307</f>
        <v>0</v>
      </c>
      <c r="Z134" s="80">
        <f>Υπόδειγμα_2!Z307</f>
        <v>0</v>
      </c>
      <c r="AA134" s="80">
        <f>Υπόδειγμα_2!AA307</f>
        <v>0</v>
      </c>
      <c r="AB134" s="80">
        <f>Υπόδειγμα_2!AB307</f>
        <v>0</v>
      </c>
      <c r="AC134" s="80">
        <f>Υπόδειγμα_2!AC307</f>
        <v>0</v>
      </c>
      <c r="AD134" s="693">
        <f>SUM(L134:AC134)</f>
        <v>0</v>
      </c>
      <c r="AE134" s="11"/>
      <c r="AH134" s="11"/>
      <c r="AI134" s="11"/>
      <c r="AJ134" s="11"/>
      <c r="AK134" s="11"/>
    </row>
    <row r="135" spans="2:37" ht="12.75" customHeight="1">
      <c r="B135" s="302">
        <f>+B134+1</f>
        <v>5</v>
      </c>
      <c r="C135" s="452"/>
      <c r="D135" s="293"/>
      <c r="E135" s="293" t="str">
        <f>Υπόδειγμα_2!E308</f>
        <v>Συνολικά κόστη</v>
      </c>
      <c r="F135" s="293"/>
      <c r="G135" s="293"/>
      <c r="H135" s="293"/>
      <c r="I135" s="293"/>
      <c r="J135" s="293"/>
      <c r="K135" s="299"/>
      <c r="L135" s="507">
        <f>Υπόδειγμα_2!L308</f>
        <v>0</v>
      </c>
      <c r="M135" s="504">
        <f>Υπόδειγμα_2!M308</f>
        <v>0</v>
      </c>
      <c r="N135" s="504">
        <f>Υπόδειγμα_2!N308</f>
        <v>0</v>
      </c>
      <c r="O135" s="504">
        <f>Υπόδειγμα_2!O308</f>
        <v>0</v>
      </c>
      <c r="P135" s="504">
        <f>Υπόδειγμα_2!P308</f>
        <v>0</v>
      </c>
      <c r="Q135" s="504">
        <f>Υπόδειγμα_2!Q308</f>
        <v>0</v>
      </c>
      <c r="R135" s="504">
        <f>Υπόδειγμα_2!R308</f>
        <v>0</v>
      </c>
      <c r="S135" s="504">
        <f>Υπόδειγμα_2!S308</f>
        <v>0</v>
      </c>
      <c r="T135" s="504">
        <f>Υπόδειγμα_2!T308</f>
        <v>0</v>
      </c>
      <c r="U135" s="504">
        <f>Υπόδειγμα_2!U308</f>
        <v>0</v>
      </c>
      <c r="V135" s="504">
        <f>Υπόδειγμα_2!V308</f>
        <v>0</v>
      </c>
      <c r="W135" s="504">
        <f>Υπόδειγμα_2!W308</f>
        <v>0</v>
      </c>
      <c r="X135" s="504">
        <f>Υπόδειγμα_2!X308</f>
        <v>0</v>
      </c>
      <c r="Y135" s="504">
        <f>Υπόδειγμα_2!Y308</f>
        <v>0</v>
      </c>
      <c r="Z135" s="504">
        <f>Υπόδειγμα_2!Z308</f>
        <v>0</v>
      </c>
      <c r="AA135" s="504">
        <f>Υπόδειγμα_2!AA308</f>
        <v>0</v>
      </c>
      <c r="AB135" s="504">
        <f>Υπόδειγμα_2!AB308</f>
        <v>0</v>
      </c>
      <c r="AC135" s="504">
        <f>Υπόδειγμα_2!AC308</f>
        <v>0</v>
      </c>
      <c r="AD135" s="694">
        <f>SUM(L135:AC135)</f>
        <v>0</v>
      </c>
      <c r="AE135" s="11"/>
      <c r="AH135" s="11"/>
      <c r="AI135" s="11"/>
      <c r="AJ135" s="11"/>
      <c r="AK135" s="11"/>
    </row>
    <row r="136" spans="2:37" ht="12.75" customHeight="1">
      <c r="B136" s="302">
        <f aca="true" t="shared" si="17" ref="B136:B169">B135+1</f>
        <v>6</v>
      </c>
      <c r="C136" s="275"/>
      <c r="D136" s="427" t="s">
        <v>31</v>
      </c>
      <c r="E136" s="123"/>
      <c r="F136" s="123"/>
      <c r="G136" s="123"/>
      <c r="H136" s="123"/>
      <c r="I136" s="123"/>
      <c r="J136" s="123"/>
      <c r="K136" s="124"/>
      <c r="L136" s="331"/>
      <c r="M136" s="332"/>
      <c r="N136" s="332"/>
      <c r="O136" s="332"/>
      <c r="P136" s="332"/>
      <c r="Q136" s="332"/>
      <c r="R136" s="332"/>
      <c r="S136" s="332"/>
      <c r="T136" s="332"/>
      <c r="U136" s="332"/>
      <c r="V136" s="332"/>
      <c r="W136" s="332"/>
      <c r="X136" s="332"/>
      <c r="Y136" s="332"/>
      <c r="Z136" s="332"/>
      <c r="AA136" s="506"/>
      <c r="AB136" s="332"/>
      <c r="AC136" s="506"/>
      <c r="AD136" s="276"/>
      <c r="AE136" s="11"/>
      <c r="AH136" s="11"/>
      <c r="AI136" s="11"/>
      <c r="AJ136" s="11"/>
      <c r="AK136" s="11"/>
    </row>
    <row r="137" spans="2:37" ht="12.75" customHeight="1">
      <c r="B137" s="302">
        <f t="shared" si="17"/>
        <v>7</v>
      </c>
      <c r="C137" s="283"/>
      <c r="D137" s="282"/>
      <c r="E137" s="282" t="str">
        <f>C119</f>
        <v>... ATM δίκτυα</v>
      </c>
      <c r="F137" s="11"/>
      <c r="G137" s="11"/>
      <c r="H137" s="11"/>
      <c r="I137" s="11"/>
      <c r="J137" s="11"/>
      <c r="K137" s="89"/>
      <c r="L137" s="82">
        <f aca="true" t="shared" si="18" ref="L137:Q141">L$135*L119</f>
        <v>0</v>
      </c>
      <c r="M137" s="80">
        <f t="shared" si="18"/>
        <v>0</v>
      </c>
      <c r="N137" s="80">
        <f t="shared" si="18"/>
        <v>0</v>
      </c>
      <c r="O137" s="80">
        <f t="shared" si="18"/>
        <v>0</v>
      </c>
      <c r="P137" s="80">
        <f t="shared" si="18"/>
        <v>0</v>
      </c>
      <c r="Q137" s="80">
        <f t="shared" si="18"/>
        <v>0</v>
      </c>
      <c r="R137" s="80">
        <f aca="true" t="shared" si="19" ref="R137:AC137">R$135*R119</f>
        <v>0</v>
      </c>
      <c r="S137" s="80">
        <f t="shared" si="19"/>
        <v>0</v>
      </c>
      <c r="T137" s="80">
        <f t="shared" si="19"/>
        <v>0</v>
      </c>
      <c r="U137" s="80">
        <f t="shared" si="19"/>
        <v>0</v>
      </c>
      <c r="V137" s="80">
        <f t="shared" si="19"/>
        <v>0</v>
      </c>
      <c r="W137" s="80">
        <f t="shared" si="19"/>
        <v>0</v>
      </c>
      <c r="X137" s="80">
        <f t="shared" si="19"/>
        <v>0</v>
      </c>
      <c r="Y137" s="80">
        <f t="shared" si="19"/>
        <v>0</v>
      </c>
      <c r="Z137" s="80">
        <f t="shared" si="19"/>
        <v>0</v>
      </c>
      <c r="AA137" s="80">
        <f t="shared" si="19"/>
        <v>0</v>
      </c>
      <c r="AB137" s="80">
        <f t="shared" si="19"/>
        <v>0</v>
      </c>
      <c r="AC137" s="80">
        <f t="shared" si="19"/>
        <v>0</v>
      </c>
      <c r="AD137" s="200">
        <f aca="true" t="shared" si="20" ref="AD137:AD142">SUM(L137:AC137)</f>
        <v>0</v>
      </c>
      <c r="AE137" s="11"/>
      <c r="AH137" s="11"/>
      <c r="AI137" s="11"/>
      <c r="AJ137" s="11"/>
      <c r="AK137" s="11"/>
    </row>
    <row r="138" spans="2:37" ht="12.75" customHeight="1">
      <c r="B138" s="302">
        <f t="shared" si="17"/>
        <v>8</v>
      </c>
      <c r="C138" s="283"/>
      <c r="D138" s="282"/>
      <c r="E138" s="282" t="str">
        <f>C120</f>
        <v>... Ethernet δίκτυα</v>
      </c>
      <c r="F138" s="11"/>
      <c r="G138" s="11"/>
      <c r="H138" s="11"/>
      <c r="I138" s="11"/>
      <c r="J138" s="11"/>
      <c r="K138" s="89"/>
      <c r="L138" s="82">
        <f t="shared" si="18"/>
        <v>0</v>
      </c>
      <c r="M138" s="80">
        <f t="shared" si="18"/>
        <v>0</v>
      </c>
      <c r="N138" s="80">
        <f t="shared" si="18"/>
        <v>0</v>
      </c>
      <c r="O138" s="80">
        <f t="shared" si="18"/>
        <v>0</v>
      </c>
      <c r="P138" s="80">
        <f t="shared" si="18"/>
        <v>0</v>
      </c>
      <c r="Q138" s="80">
        <f t="shared" si="18"/>
        <v>0</v>
      </c>
      <c r="R138" s="80">
        <f aca="true" t="shared" si="21" ref="R138:AC138">R$135*R120</f>
        <v>0</v>
      </c>
      <c r="S138" s="80">
        <f t="shared" si="21"/>
        <v>0</v>
      </c>
      <c r="T138" s="80">
        <f t="shared" si="21"/>
        <v>0</v>
      </c>
      <c r="U138" s="80">
        <f t="shared" si="21"/>
        <v>0</v>
      </c>
      <c r="V138" s="80">
        <f t="shared" si="21"/>
        <v>0</v>
      </c>
      <c r="W138" s="80">
        <f t="shared" si="21"/>
        <v>0</v>
      </c>
      <c r="X138" s="80">
        <f t="shared" si="21"/>
        <v>0</v>
      </c>
      <c r="Y138" s="80">
        <f t="shared" si="21"/>
        <v>0</v>
      </c>
      <c r="Z138" s="80">
        <f t="shared" si="21"/>
        <v>0</v>
      </c>
      <c r="AA138" s="80">
        <f t="shared" si="21"/>
        <v>0</v>
      </c>
      <c r="AB138" s="80">
        <f t="shared" si="21"/>
        <v>0</v>
      </c>
      <c r="AC138" s="80">
        <f t="shared" si="21"/>
        <v>0</v>
      </c>
      <c r="AD138" s="200">
        <f t="shared" si="20"/>
        <v>0</v>
      </c>
      <c r="AE138" s="11"/>
      <c r="AH138" s="11"/>
      <c r="AI138" s="11"/>
      <c r="AJ138" s="11"/>
      <c r="AK138" s="11"/>
    </row>
    <row r="139" spans="2:37" ht="12.75" customHeight="1">
      <c r="B139" s="302">
        <f t="shared" si="17"/>
        <v>9</v>
      </c>
      <c r="C139" s="283"/>
      <c r="D139" s="282"/>
      <c r="E139" s="282" t="str">
        <f>C121</f>
        <v>... IP δίκτυα</v>
      </c>
      <c r="F139" s="11"/>
      <c r="G139" s="11"/>
      <c r="H139" s="11"/>
      <c r="I139" s="11"/>
      <c r="J139" s="11"/>
      <c r="K139" s="89"/>
      <c r="L139" s="82">
        <f t="shared" si="18"/>
        <v>0</v>
      </c>
      <c r="M139" s="80">
        <f t="shared" si="18"/>
        <v>0</v>
      </c>
      <c r="N139" s="80">
        <f t="shared" si="18"/>
        <v>0</v>
      </c>
      <c r="O139" s="80">
        <f t="shared" si="18"/>
        <v>0</v>
      </c>
      <c r="P139" s="80">
        <f t="shared" si="18"/>
        <v>0</v>
      </c>
      <c r="Q139" s="80">
        <f t="shared" si="18"/>
        <v>0</v>
      </c>
      <c r="R139" s="80">
        <f aca="true" t="shared" si="22" ref="R139:AC139">R$135*R121</f>
        <v>0</v>
      </c>
      <c r="S139" s="80">
        <f t="shared" si="22"/>
        <v>0</v>
      </c>
      <c r="T139" s="80">
        <f t="shared" si="22"/>
        <v>0</v>
      </c>
      <c r="U139" s="80">
        <f t="shared" si="22"/>
        <v>0</v>
      </c>
      <c r="V139" s="80">
        <f t="shared" si="22"/>
        <v>0</v>
      </c>
      <c r="W139" s="80">
        <f t="shared" si="22"/>
        <v>0</v>
      </c>
      <c r="X139" s="80">
        <f t="shared" si="22"/>
        <v>0</v>
      </c>
      <c r="Y139" s="80">
        <f t="shared" si="22"/>
        <v>0</v>
      </c>
      <c r="Z139" s="80">
        <f t="shared" si="22"/>
        <v>0</v>
      </c>
      <c r="AA139" s="80">
        <f t="shared" si="22"/>
        <v>0</v>
      </c>
      <c r="AB139" s="80">
        <f t="shared" si="22"/>
        <v>0</v>
      </c>
      <c r="AC139" s="80">
        <f t="shared" si="22"/>
        <v>0</v>
      </c>
      <c r="AD139" s="200">
        <f t="shared" si="20"/>
        <v>0</v>
      </c>
      <c r="AE139" s="11"/>
      <c r="AH139" s="11"/>
      <c r="AI139" s="11"/>
      <c r="AJ139" s="11"/>
      <c r="AK139" s="11"/>
    </row>
    <row r="140" spans="2:37" ht="12.75" customHeight="1">
      <c r="B140" s="302">
        <f t="shared" si="17"/>
        <v>10</v>
      </c>
      <c r="C140" s="283"/>
      <c r="D140" s="282"/>
      <c r="E140" s="282" t="str">
        <f>C122</f>
        <v>... PSTN</v>
      </c>
      <c r="F140" s="11"/>
      <c r="G140" s="11"/>
      <c r="H140" s="11"/>
      <c r="I140" s="11"/>
      <c r="J140" s="11"/>
      <c r="K140" s="89"/>
      <c r="L140" s="82">
        <f t="shared" si="18"/>
        <v>0</v>
      </c>
      <c r="M140" s="80">
        <f t="shared" si="18"/>
        <v>0</v>
      </c>
      <c r="N140" s="80">
        <f t="shared" si="18"/>
        <v>0</v>
      </c>
      <c r="O140" s="80">
        <f t="shared" si="18"/>
        <v>0</v>
      </c>
      <c r="P140" s="80">
        <f t="shared" si="18"/>
        <v>0</v>
      </c>
      <c r="Q140" s="80">
        <f t="shared" si="18"/>
        <v>0</v>
      </c>
      <c r="R140" s="80">
        <f aca="true" t="shared" si="23" ref="R140:AC140">R$135*R122</f>
        <v>0</v>
      </c>
      <c r="S140" s="80">
        <f t="shared" si="23"/>
        <v>0</v>
      </c>
      <c r="T140" s="80">
        <f t="shared" si="23"/>
        <v>0</v>
      </c>
      <c r="U140" s="80">
        <f t="shared" si="23"/>
        <v>0</v>
      </c>
      <c r="V140" s="80">
        <f t="shared" si="23"/>
        <v>0</v>
      </c>
      <c r="W140" s="80">
        <f t="shared" si="23"/>
        <v>0</v>
      </c>
      <c r="X140" s="80">
        <f t="shared" si="23"/>
        <v>0</v>
      </c>
      <c r="Y140" s="80">
        <f t="shared" si="23"/>
        <v>0</v>
      </c>
      <c r="Z140" s="80">
        <f t="shared" si="23"/>
        <v>0</v>
      </c>
      <c r="AA140" s="80">
        <f t="shared" si="23"/>
        <v>0</v>
      </c>
      <c r="AB140" s="80">
        <f t="shared" si="23"/>
        <v>0</v>
      </c>
      <c r="AC140" s="80">
        <f t="shared" si="23"/>
        <v>0</v>
      </c>
      <c r="AD140" s="200">
        <f t="shared" si="20"/>
        <v>0</v>
      </c>
      <c r="AE140" s="11"/>
      <c r="AH140" s="11"/>
      <c r="AI140" s="11"/>
      <c r="AJ140" s="11"/>
      <c r="AK140" s="11"/>
    </row>
    <row r="141" spans="2:37" ht="12.75" customHeight="1">
      <c r="B141" s="302">
        <f t="shared" si="17"/>
        <v>11</v>
      </c>
      <c r="C141" s="452"/>
      <c r="D141" s="323"/>
      <c r="E141" s="323" t="str">
        <f>C123</f>
        <v>... Μισθωμένες γραμμές που υλοποιούνται αμιγώς με SDH ή άλλες τεχνολογίες πολυπλεξίας</v>
      </c>
      <c r="F141" s="293"/>
      <c r="G141" s="293"/>
      <c r="H141" s="293"/>
      <c r="I141" s="293"/>
      <c r="J141" s="293"/>
      <c r="K141" s="299"/>
      <c r="L141" s="507">
        <f t="shared" si="18"/>
        <v>0</v>
      </c>
      <c r="M141" s="504">
        <f t="shared" si="18"/>
        <v>0</v>
      </c>
      <c r="N141" s="504">
        <f t="shared" si="18"/>
        <v>0</v>
      </c>
      <c r="O141" s="504">
        <f t="shared" si="18"/>
        <v>0</v>
      </c>
      <c r="P141" s="504">
        <f t="shared" si="18"/>
        <v>0</v>
      </c>
      <c r="Q141" s="504">
        <f t="shared" si="18"/>
        <v>0</v>
      </c>
      <c r="R141" s="504">
        <f aca="true" t="shared" si="24" ref="R141:AC141">R$135*R123</f>
        <v>0</v>
      </c>
      <c r="S141" s="504">
        <f t="shared" si="24"/>
        <v>0</v>
      </c>
      <c r="T141" s="504">
        <f t="shared" si="24"/>
        <v>0</v>
      </c>
      <c r="U141" s="504">
        <f t="shared" si="24"/>
        <v>0</v>
      </c>
      <c r="V141" s="504">
        <f t="shared" si="24"/>
        <v>0</v>
      </c>
      <c r="W141" s="504">
        <f t="shared" si="24"/>
        <v>0</v>
      </c>
      <c r="X141" s="504">
        <f t="shared" si="24"/>
        <v>0</v>
      </c>
      <c r="Y141" s="504">
        <f t="shared" si="24"/>
        <v>0</v>
      </c>
      <c r="Z141" s="504">
        <f t="shared" si="24"/>
        <v>0</v>
      </c>
      <c r="AA141" s="504">
        <f t="shared" si="24"/>
        <v>0</v>
      </c>
      <c r="AB141" s="504">
        <f t="shared" si="24"/>
        <v>0</v>
      </c>
      <c r="AC141" s="504">
        <f t="shared" si="24"/>
        <v>0</v>
      </c>
      <c r="AD141" s="200">
        <f t="shared" si="20"/>
        <v>0</v>
      </c>
      <c r="AE141" s="11"/>
      <c r="AH141" s="11"/>
      <c r="AI141" s="11"/>
      <c r="AJ141" s="11"/>
      <c r="AK141" s="11"/>
    </row>
    <row r="142" spans="2:37" ht="12.75" customHeight="1">
      <c r="B142" s="302">
        <f t="shared" si="17"/>
        <v>12</v>
      </c>
      <c r="C142" s="508"/>
      <c r="D142" s="429" t="str">
        <f>C124</f>
        <v>Σύνολο</v>
      </c>
      <c r="E142" s="429"/>
      <c r="F142" s="269"/>
      <c r="G142" s="269"/>
      <c r="H142" s="269"/>
      <c r="I142" s="269"/>
      <c r="J142" s="269"/>
      <c r="K142" s="430"/>
      <c r="L142" s="431">
        <f aca="true" t="shared" si="25" ref="L142:AC142">SUM(L136:L141)</f>
        <v>0</v>
      </c>
      <c r="M142" s="432">
        <f t="shared" si="25"/>
        <v>0</v>
      </c>
      <c r="N142" s="432">
        <f t="shared" si="25"/>
        <v>0</v>
      </c>
      <c r="O142" s="432">
        <f t="shared" si="25"/>
        <v>0</v>
      </c>
      <c r="P142" s="432">
        <f t="shared" si="25"/>
        <v>0</v>
      </c>
      <c r="Q142" s="432">
        <f t="shared" si="25"/>
        <v>0</v>
      </c>
      <c r="R142" s="432">
        <f t="shared" si="25"/>
        <v>0</v>
      </c>
      <c r="S142" s="432">
        <f t="shared" si="25"/>
        <v>0</v>
      </c>
      <c r="T142" s="432">
        <f t="shared" si="25"/>
        <v>0</v>
      </c>
      <c r="U142" s="432">
        <f t="shared" si="25"/>
        <v>0</v>
      </c>
      <c r="V142" s="432">
        <f t="shared" si="25"/>
        <v>0</v>
      </c>
      <c r="W142" s="432">
        <f t="shared" si="25"/>
        <v>0</v>
      </c>
      <c r="X142" s="432">
        <f t="shared" si="25"/>
        <v>0</v>
      </c>
      <c r="Y142" s="432">
        <f t="shared" si="25"/>
        <v>0</v>
      </c>
      <c r="Z142" s="432">
        <f t="shared" si="25"/>
        <v>0</v>
      </c>
      <c r="AA142" s="432">
        <f t="shared" si="25"/>
        <v>0</v>
      </c>
      <c r="AB142" s="432">
        <f t="shared" si="25"/>
        <v>0</v>
      </c>
      <c r="AC142" s="432">
        <f t="shared" si="25"/>
        <v>0</v>
      </c>
      <c r="AD142" s="505">
        <f t="shared" si="20"/>
        <v>0</v>
      </c>
      <c r="AE142" s="11"/>
      <c r="AH142" s="11"/>
      <c r="AI142" s="11"/>
      <c r="AJ142" s="11"/>
      <c r="AK142" s="11"/>
    </row>
    <row r="143" spans="2:37" ht="12.75" customHeight="1">
      <c r="B143" s="302">
        <f t="shared" si="17"/>
        <v>13</v>
      </c>
      <c r="C143" s="695" t="str">
        <f>Υπόδειγμα_2!D377</f>
        <v>Σύνολο: Τμήμα κοινού κόστους δικτύου και κοινών εταιρικών γενικών λειτουργικών δαπανών που κατανέμονται σε υπηρεσίες κορμού</v>
      </c>
      <c r="D143" s="8"/>
      <c r="E143" s="8"/>
      <c r="F143" s="426"/>
      <c r="G143" s="426"/>
      <c r="H143" s="426"/>
      <c r="I143" s="426"/>
      <c r="J143" s="426"/>
      <c r="K143" s="509"/>
      <c r="L143" s="331"/>
      <c r="M143" s="332"/>
      <c r="N143" s="332"/>
      <c r="O143" s="332"/>
      <c r="P143" s="332"/>
      <c r="Q143" s="332"/>
      <c r="R143" s="332"/>
      <c r="S143" s="332"/>
      <c r="T143" s="332"/>
      <c r="U143" s="332"/>
      <c r="V143" s="332"/>
      <c r="W143" s="332"/>
      <c r="X143" s="332"/>
      <c r="Y143" s="332"/>
      <c r="Z143" s="332"/>
      <c r="AA143" s="506"/>
      <c r="AB143" s="332"/>
      <c r="AC143" s="506"/>
      <c r="AD143" s="276"/>
      <c r="AE143" s="11"/>
      <c r="AH143" s="11"/>
      <c r="AI143" s="11"/>
      <c r="AJ143" s="11"/>
      <c r="AK143" s="11"/>
    </row>
    <row r="144" spans="2:37" ht="12.75" customHeight="1">
      <c r="B144" s="302">
        <f>+B143+1</f>
        <v>14</v>
      </c>
      <c r="C144" s="695"/>
      <c r="D144" s="8"/>
      <c r="E144" s="8" t="s">
        <v>100</v>
      </c>
      <c r="F144" s="426"/>
      <c r="G144" s="426"/>
      <c r="H144" s="426"/>
      <c r="I144" s="426"/>
      <c r="J144" s="426"/>
      <c r="K144" s="509"/>
      <c r="L144" s="82">
        <f>Υπόδειγμα_2!L379</f>
        <v>0</v>
      </c>
      <c r="M144" s="80">
        <f>Υπόδειγμα_2!M379</f>
        <v>0</v>
      </c>
      <c r="N144" s="80">
        <f>Υπόδειγμα_2!N379</f>
        <v>0</v>
      </c>
      <c r="O144" s="80">
        <f>Υπόδειγμα_2!O379</f>
        <v>0</v>
      </c>
      <c r="P144" s="80">
        <f>Υπόδειγμα_2!P379</f>
        <v>0</v>
      </c>
      <c r="Q144" s="80">
        <f>Υπόδειγμα_2!Q379</f>
        <v>0</v>
      </c>
      <c r="R144" s="80">
        <f>Υπόδειγμα_2!R379</f>
        <v>0</v>
      </c>
      <c r="S144" s="80">
        <f>Υπόδειγμα_2!S379</f>
        <v>0</v>
      </c>
      <c r="T144" s="80">
        <f>Υπόδειγμα_2!T379</f>
        <v>0</v>
      </c>
      <c r="U144" s="80">
        <f>Υπόδειγμα_2!U379</f>
        <v>0</v>
      </c>
      <c r="V144" s="80">
        <f>Υπόδειγμα_2!V379</f>
        <v>0</v>
      </c>
      <c r="W144" s="80">
        <f>Υπόδειγμα_2!W379</f>
        <v>0</v>
      </c>
      <c r="X144" s="80">
        <f>Υπόδειγμα_2!X379</f>
        <v>0</v>
      </c>
      <c r="Y144" s="80">
        <f>Υπόδειγμα_2!Y379</f>
        <v>0</v>
      </c>
      <c r="Z144" s="80">
        <f>Υπόδειγμα_2!Z379</f>
        <v>0</v>
      </c>
      <c r="AA144" s="80">
        <f>Υπόδειγμα_2!AA379</f>
        <v>0</v>
      </c>
      <c r="AB144" s="80">
        <f>Υπόδειγμα_2!AB379</f>
        <v>0</v>
      </c>
      <c r="AC144" s="80">
        <f>Υπόδειγμα_2!AC379</f>
        <v>0</v>
      </c>
      <c r="AD144" s="200">
        <f>SUM(L144:AC144)</f>
        <v>0</v>
      </c>
      <c r="AE144" s="11"/>
      <c r="AH144" s="11"/>
      <c r="AI144" s="11"/>
      <c r="AJ144" s="11"/>
      <c r="AK144" s="11"/>
    </row>
    <row r="145" spans="2:37" ht="12.75" customHeight="1">
      <c r="B145" s="302">
        <f>+B144+1</f>
        <v>15</v>
      </c>
      <c r="C145" s="91"/>
      <c r="D145" s="11"/>
      <c r="E145" s="229" t="str">
        <f>Υπόδειγμα_2!E380</f>
        <v>Απόσβεση</v>
      </c>
      <c r="F145" s="11"/>
      <c r="G145" s="11"/>
      <c r="H145" s="11"/>
      <c r="I145" s="11"/>
      <c r="J145" s="11"/>
      <c r="K145" s="89"/>
      <c r="L145" s="82">
        <f>Υπόδειγμα_2!L380</f>
        <v>0</v>
      </c>
      <c r="M145" s="80">
        <f>Υπόδειγμα_2!M380</f>
        <v>0</v>
      </c>
      <c r="N145" s="80">
        <f>Υπόδειγμα_2!N380</f>
        <v>0</v>
      </c>
      <c r="O145" s="80">
        <f>Υπόδειγμα_2!O380</f>
        <v>0</v>
      </c>
      <c r="P145" s="80">
        <f>Υπόδειγμα_2!P380</f>
        <v>0</v>
      </c>
      <c r="Q145" s="80">
        <f>Υπόδειγμα_2!Q380</f>
        <v>0</v>
      </c>
      <c r="R145" s="80">
        <f>Υπόδειγμα_2!R380</f>
        <v>0</v>
      </c>
      <c r="S145" s="80">
        <f>Υπόδειγμα_2!S380</f>
        <v>0</v>
      </c>
      <c r="T145" s="80">
        <f>Υπόδειγμα_2!T380</f>
        <v>0</v>
      </c>
      <c r="U145" s="80">
        <f>Υπόδειγμα_2!U380</f>
        <v>0</v>
      </c>
      <c r="V145" s="80">
        <f>Υπόδειγμα_2!V380</f>
        <v>0</v>
      </c>
      <c r="W145" s="80">
        <f>Υπόδειγμα_2!W380</f>
        <v>0</v>
      </c>
      <c r="X145" s="80">
        <f>Υπόδειγμα_2!X380</f>
        <v>0</v>
      </c>
      <c r="Y145" s="80">
        <f>Υπόδειγμα_2!Y380</f>
        <v>0</v>
      </c>
      <c r="Z145" s="80">
        <f>Υπόδειγμα_2!Z380</f>
        <v>0</v>
      </c>
      <c r="AA145" s="80">
        <f>Υπόδειγμα_2!AA380</f>
        <v>0</v>
      </c>
      <c r="AB145" s="80">
        <f>Υπόδειγμα_2!AB380</f>
        <v>0</v>
      </c>
      <c r="AC145" s="80">
        <f>Υπόδειγμα_2!AC380</f>
        <v>0</v>
      </c>
      <c r="AD145" s="200">
        <f>SUM(L145:AC145)</f>
        <v>0</v>
      </c>
      <c r="AE145" s="11"/>
      <c r="AH145" s="11"/>
      <c r="AI145" s="11"/>
      <c r="AJ145" s="11"/>
      <c r="AK145" s="11"/>
    </row>
    <row r="146" spans="2:37" ht="12.75" customHeight="1">
      <c r="B146" s="302">
        <f>+B145+1</f>
        <v>16</v>
      </c>
      <c r="C146" s="283"/>
      <c r="D146" s="11"/>
      <c r="E146" s="229" t="str">
        <f>Υπόδειγμα_2!E381</f>
        <v>OPEX</v>
      </c>
      <c r="F146" s="11"/>
      <c r="G146" s="11"/>
      <c r="H146" s="11"/>
      <c r="I146" s="11"/>
      <c r="J146" s="11"/>
      <c r="K146" s="89"/>
      <c r="L146" s="82">
        <f>Υπόδειγμα_2!L381</f>
        <v>0</v>
      </c>
      <c r="M146" s="80">
        <f>Υπόδειγμα_2!M381</f>
        <v>0</v>
      </c>
      <c r="N146" s="80">
        <f>Υπόδειγμα_2!N381</f>
        <v>0</v>
      </c>
      <c r="O146" s="80">
        <f>Υπόδειγμα_2!O381</f>
        <v>0</v>
      </c>
      <c r="P146" s="80">
        <f>Υπόδειγμα_2!P381</f>
        <v>0</v>
      </c>
      <c r="Q146" s="80">
        <f>Υπόδειγμα_2!Q381</f>
        <v>0</v>
      </c>
      <c r="R146" s="80">
        <f>Υπόδειγμα_2!R381</f>
        <v>0</v>
      </c>
      <c r="S146" s="80">
        <f>Υπόδειγμα_2!S381</f>
        <v>0</v>
      </c>
      <c r="T146" s="80">
        <f>Υπόδειγμα_2!T381</f>
        <v>0</v>
      </c>
      <c r="U146" s="80">
        <f>Υπόδειγμα_2!U381</f>
        <v>0</v>
      </c>
      <c r="V146" s="80">
        <f>Υπόδειγμα_2!V381</f>
        <v>0</v>
      </c>
      <c r="W146" s="80">
        <f>Υπόδειγμα_2!W381</f>
        <v>0</v>
      </c>
      <c r="X146" s="80">
        <f>Υπόδειγμα_2!X381</f>
        <v>0</v>
      </c>
      <c r="Y146" s="80">
        <f>Υπόδειγμα_2!Y381</f>
        <v>0</v>
      </c>
      <c r="Z146" s="80">
        <f>Υπόδειγμα_2!Z381</f>
        <v>0</v>
      </c>
      <c r="AA146" s="80">
        <f>Υπόδειγμα_2!AA381</f>
        <v>0</v>
      </c>
      <c r="AB146" s="80">
        <f>Υπόδειγμα_2!AB381</f>
        <v>0</v>
      </c>
      <c r="AC146" s="80">
        <f>Υπόδειγμα_2!AC381</f>
        <v>0</v>
      </c>
      <c r="AD146" s="200">
        <f>SUM(L146:AC146)</f>
        <v>0</v>
      </c>
      <c r="AE146" s="11"/>
      <c r="AH146" s="11"/>
      <c r="AI146" s="11"/>
      <c r="AJ146" s="11"/>
      <c r="AK146" s="11"/>
    </row>
    <row r="147" spans="2:37" ht="12.75" customHeight="1">
      <c r="B147" s="302">
        <f>+B146+1</f>
        <v>17</v>
      </c>
      <c r="C147" s="283"/>
      <c r="D147" s="11"/>
      <c r="E147" s="229" t="str">
        <f>Υπόδειγμα_2!E382</f>
        <v>Συνολικό κόστος</v>
      </c>
      <c r="F147" s="11"/>
      <c r="G147" s="11"/>
      <c r="H147" s="11"/>
      <c r="I147" s="11"/>
      <c r="J147" s="11"/>
      <c r="K147" s="89"/>
      <c r="L147" s="507">
        <f>Υπόδειγμα_2!L382</f>
        <v>0</v>
      </c>
      <c r="M147" s="504">
        <f>Υπόδειγμα_2!M382</f>
        <v>0</v>
      </c>
      <c r="N147" s="504">
        <f>Υπόδειγμα_2!N382</f>
        <v>0</v>
      </c>
      <c r="O147" s="504">
        <f>Υπόδειγμα_2!O382</f>
        <v>0</v>
      </c>
      <c r="P147" s="504">
        <f>Υπόδειγμα_2!P382</f>
        <v>0</v>
      </c>
      <c r="Q147" s="504">
        <f>Υπόδειγμα_2!Q382</f>
        <v>0</v>
      </c>
      <c r="R147" s="504">
        <f>Υπόδειγμα_2!R382</f>
        <v>0</v>
      </c>
      <c r="S147" s="504">
        <f>Υπόδειγμα_2!S382</f>
        <v>0</v>
      </c>
      <c r="T147" s="504">
        <f>Υπόδειγμα_2!T382</f>
        <v>0</v>
      </c>
      <c r="U147" s="504">
        <f>Υπόδειγμα_2!U382</f>
        <v>0</v>
      </c>
      <c r="V147" s="504">
        <f>Υπόδειγμα_2!V382</f>
        <v>0</v>
      </c>
      <c r="W147" s="504">
        <f>Υπόδειγμα_2!W382</f>
        <v>0</v>
      </c>
      <c r="X147" s="504">
        <f>Υπόδειγμα_2!X382</f>
        <v>0</v>
      </c>
      <c r="Y147" s="504">
        <f>Υπόδειγμα_2!Y382</f>
        <v>0</v>
      </c>
      <c r="Z147" s="504">
        <f>Υπόδειγμα_2!Z382</f>
        <v>0</v>
      </c>
      <c r="AA147" s="504">
        <f>Υπόδειγμα_2!AA382</f>
        <v>0</v>
      </c>
      <c r="AB147" s="504">
        <f>Υπόδειγμα_2!AB382</f>
        <v>0</v>
      </c>
      <c r="AC147" s="504">
        <f>Υπόδειγμα_2!AC382</f>
        <v>0</v>
      </c>
      <c r="AD147" s="200">
        <f>SUM(L147:AC147)</f>
        <v>0</v>
      </c>
      <c r="AE147" s="11"/>
      <c r="AH147" s="11"/>
      <c r="AI147" s="11"/>
      <c r="AJ147" s="11"/>
      <c r="AK147" s="11"/>
    </row>
    <row r="148" spans="2:37" ht="12.75" customHeight="1">
      <c r="B148" s="302">
        <f>B147+1</f>
        <v>18</v>
      </c>
      <c r="C148" s="275"/>
      <c r="D148" s="525" t="s">
        <v>32</v>
      </c>
      <c r="E148" s="123"/>
      <c r="F148" s="123"/>
      <c r="G148" s="123"/>
      <c r="H148" s="123"/>
      <c r="I148" s="123"/>
      <c r="J148" s="123"/>
      <c r="K148" s="124"/>
      <c r="L148" s="331"/>
      <c r="M148" s="332"/>
      <c r="N148" s="332"/>
      <c r="O148" s="332"/>
      <c r="P148" s="332"/>
      <c r="Q148" s="332"/>
      <c r="R148" s="332"/>
      <c r="S148" s="332"/>
      <c r="T148" s="332"/>
      <c r="U148" s="332"/>
      <c r="V148" s="332"/>
      <c r="W148" s="332"/>
      <c r="X148" s="332"/>
      <c r="Y148" s="332"/>
      <c r="Z148" s="332"/>
      <c r="AA148" s="506"/>
      <c r="AB148" s="332"/>
      <c r="AC148" s="506"/>
      <c r="AD148" s="276"/>
      <c r="AE148" s="11"/>
      <c r="AH148" s="11"/>
      <c r="AI148" s="11"/>
      <c r="AJ148" s="11"/>
      <c r="AK148" s="11"/>
    </row>
    <row r="149" spans="2:37" ht="12.75" customHeight="1">
      <c r="B149" s="302">
        <f t="shared" si="17"/>
        <v>19</v>
      </c>
      <c r="C149" s="283"/>
      <c r="D149" s="282"/>
      <c r="E149" s="282" t="str">
        <f>C119</f>
        <v>... ATM δίκτυα</v>
      </c>
      <c r="F149" s="11"/>
      <c r="G149" s="11"/>
      <c r="H149" s="11"/>
      <c r="I149" s="11"/>
      <c r="J149" s="11"/>
      <c r="K149" s="89"/>
      <c r="L149" s="82">
        <f aca="true" t="shared" si="26" ref="L149:Q153">(L$147)*L119</f>
        <v>0</v>
      </c>
      <c r="M149" s="80">
        <f t="shared" si="26"/>
        <v>0</v>
      </c>
      <c r="N149" s="80">
        <f t="shared" si="26"/>
        <v>0</v>
      </c>
      <c r="O149" s="80">
        <f t="shared" si="26"/>
        <v>0</v>
      </c>
      <c r="P149" s="80">
        <f t="shared" si="26"/>
        <v>0</v>
      </c>
      <c r="Q149" s="80">
        <f t="shared" si="26"/>
        <v>0</v>
      </c>
      <c r="R149" s="80">
        <f aca="true" t="shared" si="27" ref="R149:AC149">(R$147)*R119</f>
        <v>0</v>
      </c>
      <c r="S149" s="80">
        <f t="shared" si="27"/>
        <v>0</v>
      </c>
      <c r="T149" s="80">
        <f t="shared" si="27"/>
        <v>0</v>
      </c>
      <c r="U149" s="80">
        <f t="shared" si="27"/>
        <v>0</v>
      </c>
      <c r="V149" s="80">
        <f t="shared" si="27"/>
        <v>0</v>
      </c>
      <c r="W149" s="80">
        <f t="shared" si="27"/>
        <v>0</v>
      </c>
      <c r="X149" s="80">
        <f t="shared" si="27"/>
        <v>0</v>
      </c>
      <c r="Y149" s="80">
        <f t="shared" si="27"/>
        <v>0</v>
      </c>
      <c r="Z149" s="80">
        <f t="shared" si="27"/>
        <v>0</v>
      </c>
      <c r="AA149" s="80">
        <f t="shared" si="27"/>
        <v>0</v>
      </c>
      <c r="AB149" s="80">
        <f t="shared" si="27"/>
        <v>0</v>
      </c>
      <c r="AC149" s="80">
        <f t="shared" si="27"/>
        <v>0</v>
      </c>
      <c r="AD149" s="200">
        <f aca="true" t="shared" si="28" ref="AD149:AD154">SUM(L149:AC149)</f>
        <v>0</v>
      </c>
      <c r="AE149" s="11"/>
      <c r="AH149" s="11"/>
      <c r="AI149" s="11"/>
      <c r="AJ149" s="11"/>
      <c r="AK149" s="11"/>
    </row>
    <row r="150" spans="2:37" ht="12.75" customHeight="1">
      <c r="B150" s="302">
        <f t="shared" si="17"/>
        <v>20</v>
      </c>
      <c r="C150" s="283"/>
      <c r="D150" s="282"/>
      <c r="E150" s="282" t="str">
        <f>C120</f>
        <v>... Ethernet δίκτυα</v>
      </c>
      <c r="F150" s="11"/>
      <c r="G150" s="11"/>
      <c r="H150" s="11"/>
      <c r="I150" s="11"/>
      <c r="J150" s="11"/>
      <c r="K150" s="89"/>
      <c r="L150" s="82">
        <f t="shared" si="26"/>
        <v>0</v>
      </c>
      <c r="M150" s="80">
        <f t="shared" si="26"/>
        <v>0</v>
      </c>
      <c r="N150" s="80">
        <f t="shared" si="26"/>
        <v>0</v>
      </c>
      <c r="O150" s="80">
        <f t="shared" si="26"/>
        <v>0</v>
      </c>
      <c r="P150" s="80">
        <f t="shared" si="26"/>
        <v>0</v>
      </c>
      <c r="Q150" s="80">
        <f t="shared" si="26"/>
        <v>0</v>
      </c>
      <c r="R150" s="80">
        <f aca="true" t="shared" si="29" ref="R150:AC150">(R$147)*R120</f>
        <v>0</v>
      </c>
      <c r="S150" s="80">
        <f t="shared" si="29"/>
        <v>0</v>
      </c>
      <c r="T150" s="80">
        <f t="shared" si="29"/>
        <v>0</v>
      </c>
      <c r="U150" s="80">
        <f t="shared" si="29"/>
        <v>0</v>
      </c>
      <c r="V150" s="80">
        <f t="shared" si="29"/>
        <v>0</v>
      </c>
      <c r="W150" s="80">
        <f t="shared" si="29"/>
        <v>0</v>
      </c>
      <c r="X150" s="80">
        <f t="shared" si="29"/>
        <v>0</v>
      </c>
      <c r="Y150" s="80">
        <f t="shared" si="29"/>
        <v>0</v>
      </c>
      <c r="Z150" s="80">
        <f t="shared" si="29"/>
        <v>0</v>
      </c>
      <c r="AA150" s="80">
        <f t="shared" si="29"/>
        <v>0</v>
      </c>
      <c r="AB150" s="80">
        <f t="shared" si="29"/>
        <v>0</v>
      </c>
      <c r="AC150" s="80">
        <f t="shared" si="29"/>
        <v>0</v>
      </c>
      <c r="AD150" s="200">
        <f t="shared" si="28"/>
        <v>0</v>
      </c>
      <c r="AE150" s="11"/>
      <c r="AH150" s="11"/>
      <c r="AI150" s="11"/>
      <c r="AJ150" s="11"/>
      <c r="AK150" s="11"/>
    </row>
    <row r="151" spans="2:37" ht="12.75" customHeight="1">
      <c r="B151" s="302">
        <f t="shared" si="17"/>
        <v>21</v>
      </c>
      <c r="C151" s="283"/>
      <c r="D151" s="282"/>
      <c r="E151" s="282" t="str">
        <f>C121</f>
        <v>... IP δίκτυα</v>
      </c>
      <c r="F151" s="11"/>
      <c r="G151" s="11"/>
      <c r="H151" s="11"/>
      <c r="I151" s="11"/>
      <c r="J151" s="11"/>
      <c r="K151" s="89"/>
      <c r="L151" s="82">
        <f t="shared" si="26"/>
        <v>0</v>
      </c>
      <c r="M151" s="80">
        <f t="shared" si="26"/>
        <v>0</v>
      </c>
      <c r="N151" s="80">
        <f t="shared" si="26"/>
        <v>0</v>
      </c>
      <c r="O151" s="80">
        <f t="shared" si="26"/>
        <v>0</v>
      </c>
      <c r="P151" s="80">
        <f t="shared" si="26"/>
        <v>0</v>
      </c>
      <c r="Q151" s="80">
        <f t="shared" si="26"/>
        <v>0</v>
      </c>
      <c r="R151" s="80">
        <f aca="true" t="shared" si="30" ref="R151:AC151">(R$147)*R121</f>
        <v>0</v>
      </c>
      <c r="S151" s="80">
        <f t="shared" si="30"/>
        <v>0</v>
      </c>
      <c r="T151" s="80">
        <f t="shared" si="30"/>
        <v>0</v>
      </c>
      <c r="U151" s="80">
        <f t="shared" si="30"/>
        <v>0</v>
      </c>
      <c r="V151" s="80">
        <f t="shared" si="30"/>
        <v>0</v>
      </c>
      <c r="W151" s="80">
        <f t="shared" si="30"/>
        <v>0</v>
      </c>
      <c r="X151" s="80">
        <f t="shared" si="30"/>
        <v>0</v>
      </c>
      <c r="Y151" s="80">
        <f t="shared" si="30"/>
        <v>0</v>
      </c>
      <c r="Z151" s="80">
        <f t="shared" si="30"/>
        <v>0</v>
      </c>
      <c r="AA151" s="80">
        <f t="shared" si="30"/>
        <v>0</v>
      </c>
      <c r="AB151" s="80">
        <f t="shared" si="30"/>
        <v>0</v>
      </c>
      <c r="AC151" s="80">
        <f t="shared" si="30"/>
        <v>0</v>
      </c>
      <c r="AD151" s="200">
        <f t="shared" si="28"/>
        <v>0</v>
      </c>
      <c r="AE151" s="11"/>
      <c r="AH151" s="11"/>
      <c r="AI151" s="11"/>
      <c r="AJ151" s="11"/>
      <c r="AK151" s="11"/>
    </row>
    <row r="152" spans="2:37" ht="12.75" customHeight="1">
      <c r="B152" s="302">
        <f t="shared" si="17"/>
        <v>22</v>
      </c>
      <c r="C152" s="283"/>
      <c r="D152" s="282"/>
      <c r="E152" s="282" t="str">
        <f>C122</f>
        <v>... PSTN</v>
      </c>
      <c r="F152" s="11"/>
      <c r="G152" s="11"/>
      <c r="H152" s="11"/>
      <c r="I152" s="11"/>
      <c r="J152" s="11"/>
      <c r="K152" s="89"/>
      <c r="L152" s="82">
        <f t="shared" si="26"/>
        <v>0</v>
      </c>
      <c r="M152" s="80">
        <f t="shared" si="26"/>
        <v>0</v>
      </c>
      <c r="N152" s="80">
        <f t="shared" si="26"/>
        <v>0</v>
      </c>
      <c r="O152" s="80">
        <f t="shared" si="26"/>
        <v>0</v>
      </c>
      <c r="P152" s="80">
        <f t="shared" si="26"/>
        <v>0</v>
      </c>
      <c r="Q152" s="80">
        <f t="shared" si="26"/>
        <v>0</v>
      </c>
      <c r="R152" s="80">
        <f aca="true" t="shared" si="31" ref="R152:AC152">(R$147)*R122</f>
        <v>0</v>
      </c>
      <c r="S152" s="80">
        <f t="shared" si="31"/>
        <v>0</v>
      </c>
      <c r="T152" s="80">
        <f t="shared" si="31"/>
        <v>0</v>
      </c>
      <c r="U152" s="80">
        <f t="shared" si="31"/>
        <v>0</v>
      </c>
      <c r="V152" s="80">
        <f t="shared" si="31"/>
        <v>0</v>
      </c>
      <c r="W152" s="80">
        <f t="shared" si="31"/>
        <v>0</v>
      </c>
      <c r="X152" s="80">
        <f t="shared" si="31"/>
        <v>0</v>
      </c>
      <c r="Y152" s="80">
        <f t="shared" si="31"/>
        <v>0</v>
      </c>
      <c r="Z152" s="80">
        <f t="shared" si="31"/>
        <v>0</v>
      </c>
      <c r="AA152" s="80">
        <f t="shared" si="31"/>
        <v>0</v>
      </c>
      <c r="AB152" s="80">
        <f t="shared" si="31"/>
        <v>0</v>
      </c>
      <c r="AC152" s="80">
        <f t="shared" si="31"/>
        <v>0</v>
      </c>
      <c r="AD152" s="200">
        <f t="shared" si="28"/>
        <v>0</v>
      </c>
      <c r="AE152" s="11"/>
      <c r="AH152" s="11"/>
      <c r="AI152" s="11"/>
      <c r="AJ152" s="11"/>
      <c r="AK152" s="11"/>
    </row>
    <row r="153" spans="2:37" ht="12.75" customHeight="1" thickBot="1">
      <c r="B153" s="302">
        <f t="shared" si="17"/>
        <v>23</v>
      </c>
      <c r="C153" s="283"/>
      <c r="D153" s="282"/>
      <c r="E153" s="282" t="str">
        <f>C123</f>
        <v>... Μισθωμένες γραμμές που υλοποιούνται αμιγώς με SDH ή άλλες τεχνολογίες πολυπλεξίας</v>
      </c>
      <c r="F153" s="11"/>
      <c r="G153" s="11"/>
      <c r="H153" s="11"/>
      <c r="I153" s="11"/>
      <c r="J153" s="11"/>
      <c r="K153" s="89"/>
      <c r="L153" s="82">
        <f t="shared" si="26"/>
        <v>0</v>
      </c>
      <c r="M153" s="80">
        <f t="shared" si="26"/>
        <v>0</v>
      </c>
      <c r="N153" s="80">
        <f t="shared" si="26"/>
        <v>0</v>
      </c>
      <c r="O153" s="80">
        <f t="shared" si="26"/>
        <v>0</v>
      </c>
      <c r="P153" s="80">
        <f t="shared" si="26"/>
        <v>0</v>
      </c>
      <c r="Q153" s="80">
        <f t="shared" si="26"/>
        <v>0</v>
      </c>
      <c r="R153" s="80">
        <f aca="true" t="shared" si="32" ref="R153:AC153">(R$147)*R123</f>
        <v>0</v>
      </c>
      <c r="S153" s="80">
        <f t="shared" si="32"/>
        <v>0</v>
      </c>
      <c r="T153" s="80">
        <f t="shared" si="32"/>
        <v>0</v>
      </c>
      <c r="U153" s="80">
        <f t="shared" si="32"/>
        <v>0</v>
      </c>
      <c r="V153" s="80">
        <f t="shared" si="32"/>
        <v>0</v>
      </c>
      <c r="W153" s="80">
        <f t="shared" si="32"/>
        <v>0</v>
      </c>
      <c r="X153" s="80">
        <f t="shared" si="32"/>
        <v>0</v>
      </c>
      <c r="Y153" s="80">
        <f t="shared" si="32"/>
        <v>0</v>
      </c>
      <c r="Z153" s="80">
        <f t="shared" si="32"/>
        <v>0</v>
      </c>
      <c r="AA153" s="80">
        <f t="shared" si="32"/>
        <v>0</v>
      </c>
      <c r="AB153" s="80">
        <f t="shared" si="32"/>
        <v>0</v>
      </c>
      <c r="AC153" s="80">
        <f t="shared" si="32"/>
        <v>0</v>
      </c>
      <c r="AD153" s="200">
        <f t="shared" si="28"/>
        <v>0</v>
      </c>
      <c r="AE153" s="11"/>
      <c r="AH153" s="11"/>
      <c r="AI153" s="11"/>
      <c r="AJ153" s="11"/>
      <c r="AK153" s="11"/>
    </row>
    <row r="154" spans="2:37" ht="12.75" customHeight="1" thickBot="1">
      <c r="B154" s="302">
        <f t="shared" si="17"/>
        <v>24</v>
      </c>
      <c r="C154" s="315"/>
      <c r="D154" s="316" t="str">
        <f>C124</f>
        <v>Σύνολο</v>
      </c>
      <c r="E154" s="316"/>
      <c r="F154" s="86"/>
      <c r="G154" s="86"/>
      <c r="H154" s="86"/>
      <c r="I154" s="86"/>
      <c r="J154" s="86"/>
      <c r="K154" s="87"/>
      <c r="L154" s="204">
        <f aca="true" t="shared" si="33" ref="L154:AC154">SUM(L149:L153)</f>
        <v>0</v>
      </c>
      <c r="M154" s="205">
        <f t="shared" si="33"/>
        <v>0</v>
      </c>
      <c r="N154" s="205">
        <f t="shared" si="33"/>
        <v>0</v>
      </c>
      <c r="O154" s="205">
        <f t="shared" si="33"/>
        <v>0</v>
      </c>
      <c r="P154" s="205">
        <f t="shared" si="33"/>
        <v>0</v>
      </c>
      <c r="Q154" s="205">
        <f t="shared" si="33"/>
        <v>0</v>
      </c>
      <c r="R154" s="205">
        <f t="shared" si="33"/>
        <v>0</v>
      </c>
      <c r="S154" s="205">
        <f t="shared" si="33"/>
        <v>0</v>
      </c>
      <c r="T154" s="205">
        <f t="shared" si="33"/>
        <v>0</v>
      </c>
      <c r="U154" s="205">
        <f t="shared" si="33"/>
        <v>0</v>
      </c>
      <c r="V154" s="205">
        <f t="shared" si="33"/>
        <v>0</v>
      </c>
      <c r="W154" s="205">
        <f t="shared" si="33"/>
        <v>0</v>
      </c>
      <c r="X154" s="205">
        <f t="shared" si="33"/>
        <v>0</v>
      </c>
      <c r="Y154" s="205">
        <f t="shared" si="33"/>
        <v>0</v>
      </c>
      <c r="Z154" s="205">
        <f t="shared" si="33"/>
        <v>0</v>
      </c>
      <c r="AA154" s="205">
        <f t="shared" si="33"/>
        <v>0</v>
      </c>
      <c r="AB154" s="205">
        <f t="shared" si="33"/>
        <v>0</v>
      </c>
      <c r="AC154" s="205">
        <f t="shared" si="33"/>
        <v>0</v>
      </c>
      <c r="AD154" s="202">
        <f t="shared" si="28"/>
        <v>0</v>
      </c>
      <c r="AE154" s="11"/>
      <c r="AH154" s="11"/>
      <c r="AI154" s="11"/>
      <c r="AJ154" s="11"/>
      <c r="AK154" s="11"/>
    </row>
    <row r="155" spans="2:37" ht="12.75" customHeight="1" thickBot="1">
      <c r="B155" s="302">
        <f t="shared" si="17"/>
        <v>25</v>
      </c>
      <c r="C155" s="516"/>
      <c r="D155" s="197"/>
      <c r="E155" s="197"/>
      <c r="F155" s="88"/>
      <c r="G155" s="88"/>
      <c r="H155" s="88"/>
      <c r="I155" s="88"/>
      <c r="J155" s="88"/>
      <c r="K155" s="88"/>
      <c r="L155" s="696" t="s">
        <v>34</v>
      </c>
      <c r="M155" s="697"/>
      <c r="N155" s="696" t="s">
        <v>34</v>
      </c>
      <c r="O155" s="697"/>
      <c r="P155" s="696" t="s">
        <v>34</v>
      </c>
      <c r="Q155" s="697"/>
      <c r="R155" s="696" t="s">
        <v>34</v>
      </c>
      <c r="S155" s="697"/>
      <c r="T155" s="696" t="s">
        <v>34</v>
      </c>
      <c r="U155" s="697"/>
      <c r="V155" s="696" t="s">
        <v>34</v>
      </c>
      <c r="W155" s="697"/>
      <c r="X155" s="696" t="s">
        <v>34</v>
      </c>
      <c r="Y155" s="697"/>
      <c r="Z155" s="696" t="s">
        <v>34</v>
      </c>
      <c r="AA155" s="698"/>
      <c r="AB155" s="696" t="s">
        <v>34</v>
      </c>
      <c r="AC155" s="698"/>
      <c r="AD155" s="262"/>
      <c r="AE155" s="11"/>
      <c r="AH155" s="11"/>
      <c r="AI155" s="11"/>
      <c r="AJ155" s="11"/>
      <c r="AK155" s="11"/>
    </row>
    <row r="156" spans="2:37" ht="12.75" customHeight="1">
      <c r="B156" s="302">
        <f t="shared" si="17"/>
        <v>26</v>
      </c>
      <c r="C156" s="314" t="s">
        <v>33</v>
      </c>
      <c r="D156" s="88"/>
      <c r="E156" s="88"/>
      <c r="F156" s="88"/>
      <c r="G156" s="88"/>
      <c r="H156" s="88"/>
      <c r="I156" s="88"/>
      <c r="J156" s="88"/>
      <c r="K156" s="88"/>
      <c r="L156" s="309"/>
      <c r="M156" s="312"/>
      <c r="N156" s="311"/>
      <c r="O156" s="312"/>
      <c r="P156" s="311"/>
      <c r="Q156" s="312"/>
      <c r="R156" s="311"/>
      <c r="S156" s="312"/>
      <c r="T156" s="311"/>
      <c r="U156" s="312"/>
      <c r="V156" s="311"/>
      <c r="W156" s="312"/>
      <c r="X156" s="311"/>
      <c r="Y156" s="312"/>
      <c r="Z156" s="446"/>
      <c r="AA156" s="310"/>
      <c r="AB156" s="446"/>
      <c r="AC156" s="310"/>
      <c r="AD156" s="262"/>
      <c r="AE156" s="11"/>
      <c r="AH156" s="11"/>
      <c r="AI156" s="11"/>
      <c r="AJ156" s="11"/>
      <c r="AK156" s="11"/>
    </row>
    <row r="157" spans="2:37" ht="12.75" customHeight="1">
      <c r="B157" s="302">
        <f t="shared" si="17"/>
        <v>27</v>
      </c>
      <c r="C157" s="313"/>
      <c r="D157" s="282"/>
      <c r="E157" s="282" t="str">
        <f>C119</f>
        <v>... ATM δίκτυα</v>
      </c>
      <c r="F157" s="11"/>
      <c r="G157" s="11"/>
      <c r="H157" s="11"/>
      <c r="I157" s="11"/>
      <c r="J157" s="11"/>
      <c r="K157" s="11"/>
      <c r="L157" s="307">
        <f aca="true" t="shared" si="34" ref="L157:L162">L137+M137</f>
        <v>0</v>
      </c>
      <c r="M157" s="306"/>
      <c r="N157" s="305">
        <f aca="true" t="shared" si="35" ref="N157:N162">N137+O137</f>
        <v>0</v>
      </c>
      <c r="O157" s="306"/>
      <c r="P157" s="305">
        <f aca="true" t="shared" si="36" ref="P157:P162">P137+Q137</f>
        <v>0</v>
      </c>
      <c r="Q157" s="306"/>
      <c r="R157" s="305">
        <f aca="true" t="shared" si="37" ref="R157:R162">R137+S137</f>
        <v>0</v>
      </c>
      <c r="S157" s="306"/>
      <c r="T157" s="305">
        <f aca="true" t="shared" si="38" ref="T157:T162">T137+U137</f>
        <v>0</v>
      </c>
      <c r="U157" s="306"/>
      <c r="V157" s="305">
        <f aca="true" t="shared" si="39" ref="V157:V162">V137+W137</f>
        <v>0</v>
      </c>
      <c r="W157" s="306"/>
      <c r="X157" s="305">
        <f aca="true" t="shared" si="40" ref="X157:X162">X137+Y137</f>
        <v>0</v>
      </c>
      <c r="Y157" s="306"/>
      <c r="Z157" s="445">
        <f aca="true" t="shared" si="41" ref="Z157:Z162">Z137+AA137</f>
        <v>0</v>
      </c>
      <c r="AA157" s="308"/>
      <c r="AB157" s="445">
        <f aca="true" t="shared" si="42" ref="AB157:AB162">AB137+AC137</f>
        <v>0</v>
      </c>
      <c r="AC157" s="308"/>
      <c r="AD157" s="262"/>
      <c r="AE157" s="11"/>
      <c r="AH157" s="11"/>
      <c r="AI157" s="11"/>
      <c r="AJ157" s="11"/>
      <c r="AK157" s="11"/>
    </row>
    <row r="158" spans="2:37" ht="12.75" customHeight="1">
      <c r="B158" s="302">
        <f t="shared" si="17"/>
        <v>28</v>
      </c>
      <c r="C158" s="313"/>
      <c r="D158" s="282"/>
      <c r="E158" s="282" t="str">
        <f>C120</f>
        <v>... Ethernet δίκτυα</v>
      </c>
      <c r="F158" s="11"/>
      <c r="G158" s="11"/>
      <c r="H158" s="11"/>
      <c r="I158" s="11"/>
      <c r="J158" s="11"/>
      <c r="K158" s="11"/>
      <c r="L158" s="307">
        <f t="shared" si="34"/>
        <v>0</v>
      </c>
      <c r="M158" s="306"/>
      <c r="N158" s="305">
        <f t="shared" si="35"/>
        <v>0</v>
      </c>
      <c r="O158" s="306"/>
      <c r="P158" s="305">
        <f t="shared" si="36"/>
        <v>0</v>
      </c>
      <c r="Q158" s="306"/>
      <c r="R158" s="305">
        <f t="shared" si="37"/>
        <v>0</v>
      </c>
      <c r="S158" s="306"/>
      <c r="T158" s="305">
        <f t="shared" si="38"/>
        <v>0</v>
      </c>
      <c r="U158" s="306"/>
      <c r="V158" s="305">
        <f t="shared" si="39"/>
        <v>0</v>
      </c>
      <c r="W158" s="306"/>
      <c r="X158" s="305">
        <f t="shared" si="40"/>
        <v>0</v>
      </c>
      <c r="Y158" s="306"/>
      <c r="Z158" s="445">
        <f t="shared" si="41"/>
        <v>0</v>
      </c>
      <c r="AA158" s="308"/>
      <c r="AB158" s="445">
        <f t="shared" si="42"/>
        <v>0</v>
      </c>
      <c r="AC158" s="308"/>
      <c r="AD158" s="262"/>
      <c r="AE158" s="11"/>
      <c r="AH158" s="11"/>
      <c r="AI158" s="11"/>
      <c r="AJ158" s="11"/>
      <c r="AK158" s="11"/>
    </row>
    <row r="159" spans="2:37" ht="12.75" customHeight="1">
      <c r="B159" s="302">
        <f t="shared" si="17"/>
        <v>29</v>
      </c>
      <c r="C159" s="313"/>
      <c r="D159" s="282"/>
      <c r="E159" s="282" t="str">
        <f>C121</f>
        <v>... IP δίκτυα</v>
      </c>
      <c r="F159" s="11"/>
      <c r="G159" s="11"/>
      <c r="H159" s="11"/>
      <c r="I159" s="11"/>
      <c r="J159" s="11"/>
      <c r="K159" s="11"/>
      <c r="L159" s="307">
        <f t="shared" si="34"/>
        <v>0</v>
      </c>
      <c r="M159" s="306"/>
      <c r="N159" s="305">
        <f t="shared" si="35"/>
        <v>0</v>
      </c>
      <c r="O159" s="306"/>
      <c r="P159" s="305">
        <f t="shared" si="36"/>
        <v>0</v>
      </c>
      <c r="Q159" s="306"/>
      <c r="R159" s="305">
        <f t="shared" si="37"/>
        <v>0</v>
      </c>
      <c r="S159" s="306"/>
      <c r="T159" s="305">
        <f t="shared" si="38"/>
        <v>0</v>
      </c>
      <c r="U159" s="306"/>
      <c r="V159" s="305">
        <f t="shared" si="39"/>
        <v>0</v>
      </c>
      <c r="W159" s="306"/>
      <c r="X159" s="305">
        <f t="shared" si="40"/>
        <v>0</v>
      </c>
      <c r="Y159" s="306"/>
      <c r="Z159" s="445">
        <f t="shared" si="41"/>
        <v>0</v>
      </c>
      <c r="AA159" s="308"/>
      <c r="AB159" s="445">
        <f t="shared" si="42"/>
        <v>0</v>
      </c>
      <c r="AC159" s="308"/>
      <c r="AD159" s="262"/>
      <c r="AE159" s="11"/>
      <c r="AH159" s="11"/>
      <c r="AI159" s="11"/>
      <c r="AJ159" s="11"/>
      <c r="AK159" s="11"/>
    </row>
    <row r="160" spans="2:37" ht="12.75" customHeight="1">
      <c r="B160" s="302">
        <f t="shared" si="17"/>
        <v>30</v>
      </c>
      <c r="C160" s="313"/>
      <c r="D160" s="282"/>
      <c r="E160" s="282" t="str">
        <f>C122</f>
        <v>... PSTN</v>
      </c>
      <c r="F160" s="11"/>
      <c r="G160" s="11"/>
      <c r="H160" s="11"/>
      <c r="I160" s="11"/>
      <c r="J160" s="11"/>
      <c r="K160" s="11"/>
      <c r="L160" s="307">
        <f t="shared" si="34"/>
        <v>0</v>
      </c>
      <c r="M160" s="306"/>
      <c r="N160" s="305">
        <f t="shared" si="35"/>
        <v>0</v>
      </c>
      <c r="O160" s="306"/>
      <c r="P160" s="305">
        <f t="shared" si="36"/>
        <v>0</v>
      </c>
      <c r="Q160" s="306"/>
      <c r="R160" s="305">
        <f t="shared" si="37"/>
        <v>0</v>
      </c>
      <c r="S160" s="306"/>
      <c r="T160" s="305">
        <f t="shared" si="38"/>
        <v>0</v>
      </c>
      <c r="U160" s="306"/>
      <c r="V160" s="305">
        <f t="shared" si="39"/>
        <v>0</v>
      </c>
      <c r="W160" s="306"/>
      <c r="X160" s="305">
        <f t="shared" si="40"/>
        <v>0</v>
      </c>
      <c r="Y160" s="306"/>
      <c r="Z160" s="445">
        <f t="shared" si="41"/>
        <v>0</v>
      </c>
      <c r="AA160" s="308"/>
      <c r="AB160" s="445">
        <f t="shared" si="42"/>
        <v>0</v>
      </c>
      <c r="AC160" s="308"/>
      <c r="AD160" s="262"/>
      <c r="AE160" s="11"/>
      <c r="AH160" s="11"/>
      <c r="AI160" s="11"/>
      <c r="AJ160" s="11"/>
      <c r="AK160" s="11"/>
    </row>
    <row r="161" spans="2:37" ht="12.75" customHeight="1">
      <c r="B161" s="302">
        <f t="shared" si="17"/>
        <v>31</v>
      </c>
      <c r="C161" s="511"/>
      <c r="D161" s="323"/>
      <c r="E161" s="323" t="str">
        <f>C123</f>
        <v>... Μισθωμένες γραμμές που υλοποιούνται αμιγώς με SDH ή άλλες τεχνολογίες πολυπλεξίας</v>
      </c>
      <c r="F161" s="293"/>
      <c r="G161" s="293"/>
      <c r="H161" s="293"/>
      <c r="I161" s="293"/>
      <c r="J161" s="293"/>
      <c r="K161" s="293"/>
      <c r="L161" s="307">
        <f t="shared" si="34"/>
        <v>0</v>
      </c>
      <c r="M161" s="306"/>
      <c r="N161" s="305">
        <f t="shared" si="35"/>
        <v>0</v>
      </c>
      <c r="O161" s="306"/>
      <c r="P161" s="305">
        <f t="shared" si="36"/>
        <v>0</v>
      </c>
      <c r="Q161" s="306"/>
      <c r="R161" s="305">
        <f t="shared" si="37"/>
        <v>0</v>
      </c>
      <c r="S161" s="306"/>
      <c r="T161" s="305">
        <f t="shared" si="38"/>
        <v>0</v>
      </c>
      <c r="U161" s="306"/>
      <c r="V161" s="305">
        <f t="shared" si="39"/>
        <v>0</v>
      </c>
      <c r="W161" s="306"/>
      <c r="X161" s="305">
        <f t="shared" si="40"/>
        <v>0</v>
      </c>
      <c r="Y161" s="306"/>
      <c r="Z161" s="445">
        <f t="shared" si="41"/>
        <v>0</v>
      </c>
      <c r="AA161" s="308"/>
      <c r="AB161" s="445">
        <f t="shared" si="42"/>
        <v>0</v>
      </c>
      <c r="AC161" s="308"/>
      <c r="AD161" s="262"/>
      <c r="AE161" s="11"/>
      <c r="AH161" s="11"/>
      <c r="AI161" s="11"/>
      <c r="AJ161" s="11"/>
      <c r="AK161" s="11"/>
    </row>
    <row r="162" spans="2:37" ht="12.75" customHeight="1">
      <c r="B162" s="302">
        <f t="shared" si="17"/>
        <v>32</v>
      </c>
      <c r="C162" s="512"/>
      <c r="D162" s="429" t="str">
        <f>C124</f>
        <v>Σύνολο</v>
      </c>
      <c r="E162" s="429"/>
      <c r="F162" s="269"/>
      <c r="G162" s="269"/>
      <c r="H162" s="269"/>
      <c r="I162" s="269"/>
      <c r="J162" s="269"/>
      <c r="K162" s="269"/>
      <c r="L162" s="434">
        <f t="shared" si="34"/>
        <v>0</v>
      </c>
      <c r="M162" s="435"/>
      <c r="N162" s="436">
        <f t="shared" si="35"/>
        <v>0</v>
      </c>
      <c r="O162" s="435"/>
      <c r="P162" s="436">
        <f t="shared" si="36"/>
        <v>0</v>
      </c>
      <c r="Q162" s="435"/>
      <c r="R162" s="436">
        <f t="shared" si="37"/>
        <v>0</v>
      </c>
      <c r="S162" s="435"/>
      <c r="T162" s="436">
        <f t="shared" si="38"/>
        <v>0</v>
      </c>
      <c r="U162" s="435"/>
      <c r="V162" s="436">
        <f t="shared" si="39"/>
        <v>0</v>
      </c>
      <c r="W162" s="435"/>
      <c r="X162" s="436">
        <f t="shared" si="40"/>
        <v>0</v>
      </c>
      <c r="Y162" s="435"/>
      <c r="Z162" s="448">
        <f t="shared" si="41"/>
        <v>0</v>
      </c>
      <c r="AA162" s="513"/>
      <c r="AB162" s="448">
        <f t="shared" si="42"/>
        <v>0</v>
      </c>
      <c r="AC162" s="513"/>
      <c r="AD162" s="262"/>
      <c r="AE162" s="11"/>
      <c r="AH162" s="11"/>
      <c r="AI162" s="11"/>
      <c r="AJ162" s="11"/>
      <c r="AK162" s="11"/>
    </row>
    <row r="163" spans="2:37" ht="12.75" customHeight="1">
      <c r="B163" s="302">
        <f t="shared" si="17"/>
        <v>33</v>
      </c>
      <c r="C163" s="514" t="s">
        <v>32</v>
      </c>
      <c r="D163" s="123"/>
      <c r="E163" s="123"/>
      <c r="F163" s="123"/>
      <c r="G163" s="123"/>
      <c r="H163" s="123"/>
      <c r="I163" s="123"/>
      <c r="J163" s="123"/>
      <c r="K163" s="123"/>
      <c r="L163" s="260"/>
      <c r="M163" s="265"/>
      <c r="N163" s="433"/>
      <c r="O163" s="265"/>
      <c r="P163" s="433"/>
      <c r="Q163" s="265"/>
      <c r="R163" s="433"/>
      <c r="S163" s="265"/>
      <c r="T163" s="433"/>
      <c r="U163" s="265"/>
      <c r="V163" s="433"/>
      <c r="W163" s="265"/>
      <c r="X163" s="433"/>
      <c r="Y163" s="265"/>
      <c r="Z163" s="262"/>
      <c r="AA163" s="261"/>
      <c r="AB163" s="262"/>
      <c r="AC163" s="261"/>
      <c r="AD163" s="262"/>
      <c r="AE163" s="11"/>
      <c r="AH163" s="11"/>
      <c r="AI163" s="11"/>
      <c r="AJ163" s="11"/>
      <c r="AK163" s="11"/>
    </row>
    <row r="164" spans="2:37" ht="12.75" customHeight="1">
      <c r="B164" s="302">
        <f t="shared" si="17"/>
        <v>34</v>
      </c>
      <c r="C164" s="283"/>
      <c r="D164" s="282"/>
      <c r="E164" s="282" t="str">
        <f>C119</f>
        <v>... ATM δίκτυα</v>
      </c>
      <c r="F164" s="11"/>
      <c r="G164" s="11"/>
      <c r="H164" s="11"/>
      <c r="I164" s="11"/>
      <c r="J164" s="11"/>
      <c r="K164" s="11"/>
      <c r="L164" s="307">
        <f aca="true" t="shared" si="43" ref="L164:L169">L149+M149</f>
        <v>0</v>
      </c>
      <c r="M164" s="306"/>
      <c r="N164" s="305">
        <f aca="true" t="shared" si="44" ref="N164:N169">N149+O149</f>
        <v>0</v>
      </c>
      <c r="O164" s="306"/>
      <c r="P164" s="305">
        <f aca="true" t="shared" si="45" ref="P164:P169">P149+Q149</f>
        <v>0</v>
      </c>
      <c r="Q164" s="306"/>
      <c r="R164" s="305">
        <f aca="true" t="shared" si="46" ref="R164:R169">R149+S149</f>
        <v>0</v>
      </c>
      <c r="S164" s="306"/>
      <c r="T164" s="305">
        <f aca="true" t="shared" si="47" ref="T164:T169">T149+U149</f>
        <v>0</v>
      </c>
      <c r="U164" s="306"/>
      <c r="V164" s="305">
        <f aca="true" t="shared" si="48" ref="V164:V169">V149+W149</f>
        <v>0</v>
      </c>
      <c r="W164" s="306"/>
      <c r="X164" s="305">
        <f aca="true" t="shared" si="49" ref="X164:X169">X149+Y149</f>
        <v>0</v>
      </c>
      <c r="Y164" s="306"/>
      <c r="Z164" s="445">
        <f aca="true" t="shared" si="50" ref="Z164:Z169">Z149+AA149</f>
        <v>0</v>
      </c>
      <c r="AA164" s="308"/>
      <c r="AB164" s="445">
        <f aca="true" t="shared" si="51" ref="AB164:AB169">AB149+AC149</f>
        <v>0</v>
      </c>
      <c r="AC164" s="308"/>
      <c r="AD164" s="262"/>
      <c r="AE164" s="11"/>
      <c r="AH164" s="11"/>
      <c r="AI164" s="11"/>
      <c r="AJ164" s="11"/>
      <c r="AK164" s="11"/>
    </row>
    <row r="165" spans="2:37" ht="12.75" customHeight="1">
      <c r="B165" s="302">
        <f t="shared" si="17"/>
        <v>35</v>
      </c>
      <c r="C165" s="283"/>
      <c r="D165" s="282"/>
      <c r="E165" s="282" t="str">
        <f>C120</f>
        <v>... Ethernet δίκτυα</v>
      </c>
      <c r="F165" s="11"/>
      <c r="G165" s="11"/>
      <c r="H165" s="11"/>
      <c r="I165" s="11"/>
      <c r="J165" s="11"/>
      <c r="K165" s="11"/>
      <c r="L165" s="307">
        <f t="shared" si="43"/>
        <v>0</v>
      </c>
      <c r="M165" s="306"/>
      <c r="N165" s="305">
        <f t="shared" si="44"/>
        <v>0</v>
      </c>
      <c r="O165" s="306"/>
      <c r="P165" s="305">
        <f t="shared" si="45"/>
        <v>0</v>
      </c>
      <c r="Q165" s="306"/>
      <c r="R165" s="305">
        <f t="shared" si="46"/>
        <v>0</v>
      </c>
      <c r="S165" s="306"/>
      <c r="T165" s="305">
        <f t="shared" si="47"/>
        <v>0</v>
      </c>
      <c r="U165" s="306"/>
      <c r="V165" s="305">
        <f t="shared" si="48"/>
        <v>0</v>
      </c>
      <c r="W165" s="306"/>
      <c r="X165" s="305">
        <f t="shared" si="49"/>
        <v>0</v>
      </c>
      <c r="Y165" s="306"/>
      <c r="Z165" s="445">
        <f t="shared" si="50"/>
        <v>0</v>
      </c>
      <c r="AA165" s="308"/>
      <c r="AB165" s="445">
        <f t="shared" si="51"/>
        <v>0</v>
      </c>
      <c r="AC165" s="308"/>
      <c r="AD165" s="262"/>
      <c r="AE165" s="11"/>
      <c r="AH165" s="11"/>
      <c r="AI165" s="11"/>
      <c r="AJ165" s="11"/>
      <c r="AK165" s="11"/>
    </row>
    <row r="166" spans="2:37" ht="12.75" customHeight="1">
      <c r="B166" s="302">
        <f t="shared" si="17"/>
        <v>36</v>
      </c>
      <c r="C166" s="283"/>
      <c r="D166" s="282"/>
      <c r="E166" s="282" t="str">
        <f>C121</f>
        <v>... IP δίκτυα</v>
      </c>
      <c r="F166" s="11"/>
      <c r="G166" s="11"/>
      <c r="H166" s="11"/>
      <c r="I166" s="11"/>
      <c r="J166" s="11"/>
      <c r="K166" s="11"/>
      <c r="L166" s="307">
        <f t="shared" si="43"/>
        <v>0</v>
      </c>
      <c r="M166" s="306"/>
      <c r="N166" s="305">
        <f t="shared" si="44"/>
        <v>0</v>
      </c>
      <c r="O166" s="306"/>
      <c r="P166" s="305">
        <f t="shared" si="45"/>
        <v>0</v>
      </c>
      <c r="Q166" s="306"/>
      <c r="R166" s="305">
        <f t="shared" si="46"/>
        <v>0</v>
      </c>
      <c r="S166" s="306"/>
      <c r="T166" s="305">
        <f t="shared" si="47"/>
        <v>0</v>
      </c>
      <c r="U166" s="306"/>
      <c r="V166" s="305">
        <f t="shared" si="48"/>
        <v>0</v>
      </c>
      <c r="W166" s="306"/>
      <c r="X166" s="305">
        <f t="shared" si="49"/>
        <v>0</v>
      </c>
      <c r="Y166" s="306"/>
      <c r="Z166" s="445">
        <f t="shared" si="50"/>
        <v>0</v>
      </c>
      <c r="AA166" s="308"/>
      <c r="AB166" s="445">
        <f t="shared" si="51"/>
        <v>0</v>
      </c>
      <c r="AC166" s="308"/>
      <c r="AD166" s="262"/>
      <c r="AE166" s="11"/>
      <c r="AH166" s="11"/>
      <c r="AI166" s="11"/>
      <c r="AJ166" s="11"/>
      <c r="AK166" s="11"/>
    </row>
    <row r="167" spans="2:37" ht="12.75" customHeight="1">
      <c r="B167" s="302">
        <f t="shared" si="17"/>
        <v>37</v>
      </c>
      <c r="C167" s="283"/>
      <c r="D167" s="282"/>
      <c r="E167" s="282" t="str">
        <f>C122</f>
        <v>... PSTN</v>
      </c>
      <c r="F167" s="11"/>
      <c r="G167" s="11"/>
      <c r="H167" s="11"/>
      <c r="I167" s="11"/>
      <c r="J167" s="11"/>
      <c r="K167" s="11"/>
      <c r="L167" s="307">
        <f t="shared" si="43"/>
        <v>0</v>
      </c>
      <c r="M167" s="306"/>
      <c r="N167" s="305">
        <f t="shared" si="44"/>
        <v>0</v>
      </c>
      <c r="O167" s="306"/>
      <c r="P167" s="305">
        <f t="shared" si="45"/>
        <v>0</v>
      </c>
      <c r="Q167" s="306"/>
      <c r="R167" s="305">
        <f t="shared" si="46"/>
        <v>0</v>
      </c>
      <c r="S167" s="306"/>
      <c r="T167" s="305">
        <f t="shared" si="47"/>
        <v>0</v>
      </c>
      <c r="U167" s="306"/>
      <c r="V167" s="305">
        <f t="shared" si="48"/>
        <v>0</v>
      </c>
      <c r="W167" s="306"/>
      <c r="X167" s="305">
        <f t="shared" si="49"/>
        <v>0</v>
      </c>
      <c r="Y167" s="306"/>
      <c r="Z167" s="445">
        <f t="shared" si="50"/>
        <v>0</v>
      </c>
      <c r="AA167" s="308"/>
      <c r="AB167" s="445">
        <f t="shared" si="51"/>
        <v>0</v>
      </c>
      <c r="AC167" s="308"/>
      <c r="AD167" s="262"/>
      <c r="AE167" s="11"/>
      <c r="AH167" s="11"/>
      <c r="AI167" s="11"/>
      <c r="AJ167" s="11"/>
      <c r="AK167" s="11"/>
    </row>
    <row r="168" spans="2:37" ht="12.75" customHeight="1">
      <c r="B168" s="302">
        <f t="shared" si="17"/>
        <v>38</v>
      </c>
      <c r="C168" s="452"/>
      <c r="D168" s="323"/>
      <c r="E168" s="323" t="str">
        <f>C123</f>
        <v>... Μισθωμένες γραμμές που υλοποιούνται αμιγώς με SDH ή άλλες τεχνολογίες πολυπλεξίας</v>
      </c>
      <c r="F168" s="293"/>
      <c r="G168" s="293"/>
      <c r="H168" s="293"/>
      <c r="I168" s="293"/>
      <c r="J168" s="293"/>
      <c r="K168" s="293"/>
      <c r="L168" s="307">
        <f t="shared" si="43"/>
        <v>0</v>
      </c>
      <c r="M168" s="306"/>
      <c r="N168" s="305">
        <f t="shared" si="44"/>
        <v>0</v>
      </c>
      <c r="O168" s="306"/>
      <c r="P168" s="305">
        <f t="shared" si="45"/>
        <v>0</v>
      </c>
      <c r="Q168" s="306"/>
      <c r="R168" s="305">
        <f t="shared" si="46"/>
        <v>0</v>
      </c>
      <c r="S168" s="306"/>
      <c r="T168" s="305">
        <f t="shared" si="47"/>
        <v>0</v>
      </c>
      <c r="U168" s="306"/>
      <c r="V168" s="305">
        <f t="shared" si="48"/>
        <v>0</v>
      </c>
      <c r="W168" s="306"/>
      <c r="X168" s="305">
        <f t="shared" si="49"/>
        <v>0</v>
      </c>
      <c r="Y168" s="306"/>
      <c r="Z168" s="445">
        <f t="shared" si="50"/>
        <v>0</v>
      </c>
      <c r="AA168" s="308"/>
      <c r="AB168" s="445">
        <f t="shared" si="51"/>
        <v>0</v>
      </c>
      <c r="AC168" s="308"/>
      <c r="AD168" s="262"/>
      <c r="AE168" s="11"/>
      <c r="AH168" s="11"/>
      <c r="AI168" s="11"/>
      <c r="AJ168" s="11"/>
      <c r="AK168" s="11"/>
    </row>
    <row r="169" spans="2:37" ht="12.75" customHeight="1" thickBot="1">
      <c r="B169" s="303">
        <f t="shared" si="17"/>
        <v>39</v>
      </c>
      <c r="C169" s="510"/>
      <c r="D169" s="460" t="str">
        <f>C124</f>
        <v>Σύνολο</v>
      </c>
      <c r="E169" s="460"/>
      <c r="F169" s="219"/>
      <c r="G169" s="219"/>
      <c r="H169" s="219"/>
      <c r="I169" s="219"/>
      <c r="J169" s="219"/>
      <c r="K169" s="219"/>
      <c r="L169" s="457">
        <f t="shared" si="43"/>
        <v>0</v>
      </c>
      <c r="M169" s="458"/>
      <c r="N169" s="459">
        <f t="shared" si="44"/>
        <v>0</v>
      </c>
      <c r="O169" s="458"/>
      <c r="P169" s="459">
        <f t="shared" si="45"/>
        <v>0</v>
      </c>
      <c r="Q169" s="458"/>
      <c r="R169" s="459">
        <f t="shared" si="46"/>
        <v>0</v>
      </c>
      <c r="S169" s="458"/>
      <c r="T169" s="459">
        <f t="shared" si="47"/>
        <v>0</v>
      </c>
      <c r="U169" s="458"/>
      <c r="V169" s="459">
        <f t="shared" si="48"/>
        <v>0</v>
      </c>
      <c r="W169" s="458"/>
      <c r="X169" s="459">
        <f t="shared" si="49"/>
        <v>0</v>
      </c>
      <c r="Y169" s="458"/>
      <c r="Z169" s="462">
        <f t="shared" si="50"/>
        <v>0</v>
      </c>
      <c r="AA169" s="515"/>
      <c r="AB169" s="462">
        <f t="shared" si="51"/>
        <v>0</v>
      </c>
      <c r="AC169" s="515"/>
      <c r="AD169" s="262"/>
      <c r="AE169" s="11"/>
      <c r="AH169" s="11"/>
      <c r="AI169" s="11"/>
      <c r="AJ169" s="11"/>
      <c r="AK169" s="11"/>
    </row>
    <row r="170" spans="2:5" ht="12.75" customHeight="1">
      <c r="B170" s="114"/>
      <c r="C170" s="278"/>
      <c r="E170" s="6">
        <f>Υπόδειγμα_2!F383</f>
        <v>0</v>
      </c>
    </row>
    <row r="171" spans="2:3" ht="12.75" customHeight="1">
      <c r="B171" s="114"/>
      <c r="C171" s="278"/>
    </row>
    <row r="172" spans="1:27" s="75" customFormat="1" ht="12.75" customHeight="1">
      <c r="A172" s="230" t="s">
        <v>35</v>
      </c>
      <c r="B172" s="111"/>
      <c r="U172" s="220"/>
      <c r="X172" s="220"/>
      <c r="Y172" s="220"/>
      <c r="Z172" s="220"/>
      <c r="AA172" s="220"/>
    </row>
    <row r="173" spans="1:27" s="75" customFormat="1" ht="12.75" customHeight="1">
      <c r="A173" s="11"/>
      <c r="B173" s="111"/>
      <c r="U173" s="220"/>
      <c r="X173" s="220"/>
      <c r="Y173" s="220"/>
      <c r="Z173" s="220"/>
      <c r="AA173" s="220"/>
    </row>
    <row r="174" ht="12.75" customHeight="1" thickBot="1">
      <c r="B174" s="114"/>
    </row>
    <row r="175" spans="2:37" ht="12.75" customHeight="1" thickBot="1">
      <c r="B175" s="114"/>
      <c r="C175" s="278"/>
      <c r="L175" s="1533" t="str">
        <f>Υπόδειγμα_2!G172</f>
        <v>Κύρια Κέντρα Κόστους</v>
      </c>
      <c r="M175" s="1534"/>
      <c r="N175" s="1534"/>
      <c r="O175" s="1534"/>
      <c r="P175" s="1534"/>
      <c r="Q175" s="1534"/>
      <c r="R175" s="1534"/>
      <c r="S175" s="1534"/>
      <c r="T175" s="1534"/>
      <c r="U175" s="1534"/>
      <c r="V175" s="1534"/>
      <c r="W175" s="1534"/>
      <c r="X175" s="1534"/>
      <c r="Y175" s="1534"/>
      <c r="Z175" s="1534"/>
      <c r="AA175" s="1534"/>
      <c r="AB175" s="1534"/>
      <c r="AC175" s="1535"/>
      <c r="AD175" s="79" t="s">
        <v>79</v>
      </c>
      <c r="AE175" s="11"/>
      <c r="AH175" s="11"/>
      <c r="AI175" s="11"/>
      <c r="AJ175" s="11"/>
      <c r="AK175" s="11"/>
    </row>
    <row r="176" spans="2:37" ht="24.75" customHeight="1">
      <c r="B176" s="114"/>
      <c r="C176" s="278"/>
      <c r="L176" s="1582" t="str">
        <f>Υπόδειγμα_2!L174</f>
        <v>RSU - local μετάδοση</v>
      </c>
      <c r="M176" s="1583"/>
      <c r="N176" s="1582" t="str">
        <f>Υπόδειγμα_2!N174</f>
        <v>local-local μετάδοση</v>
      </c>
      <c r="O176" s="1583"/>
      <c r="P176" s="1582" t="str">
        <f>Υπόδειγμα_2!P174</f>
        <v>local - tandem μετάδοση</v>
      </c>
      <c r="Q176" s="1583"/>
      <c r="R176" s="1582" t="str">
        <f>Υπόδειγμα_2!R174</f>
        <v>local - trunk μετάδοση</v>
      </c>
      <c r="S176" s="1583"/>
      <c r="T176" s="1582" t="str">
        <f>Υπόδειγμα_2!T174</f>
        <v>Tandem - tandem μετάδοση</v>
      </c>
      <c r="U176" s="1583"/>
      <c r="V176" s="1582" t="str">
        <f>Υπόδειγμα_2!V174</f>
        <v>Tandem - trunk μετάδοση</v>
      </c>
      <c r="W176" s="1583"/>
      <c r="X176" s="1582" t="str">
        <f>Υπόδειγμα_2!X174</f>
        <v>Trunk - trunkμετάδοση</v>
      </c>
      <c r="Y176" s="1583"/>
      <c r="Z176" s="1582" t="str">
        <f>Υπόδειγμα_2!Z174</f>
        <v>Tandem - international μετάδοση</v>
      </c>
      <c r="AA176" s="1583"/>
      <c r="AB176" s="1582" t="str">
        <f>Υπόδειγμα_2!AB174</f>
        <v>Trunk - international μετάδοση</v>
      </c>
      <c r="AC176" s="1583"/>
      <c r="AD176" s="320"/>
      <c r="AE176" s="11"/>
      <c r="AH176" s="11"/>
      <c r="AI176" s="11"/>
      <c r="AJ176" s="11"/>
      <c r="AK176" s="11"/>
    </row>
    <row r="177" spans="2:37" ht="33.75" customHeight="1" thickBot="1">
      <c r="B177" s="114"/>
      <c r="C177" s="278"/>
      <c r="L177" s="699" t="str">
        <f>Υπόδειγμα_2!L175</f>
        <v>Βάσει Ζεύξεων</v>
      </c>
      <c r="M177" s="699" t="str">
        <f>Υπόδειγμα_2!M175</f>
        <v>Βάσει Μήκους</v>
      </c>
      <c r="N177" s="699" t="str">
        <f>Υπόδειγμα_2!N175</f>
        <v>Βάσει Ζεύξεων</v>
      </c>
      <c r="O177" s="699" t="str">
        <f>Υπόδειγμα_2!O175</f>
        <v>Βάσει Μήκους</v>
      </c>
      <c r="P177" s="699" t="str">
        <f>Υπόδειγμα_2!P175</f>
        <v>Βάσει Ζεύξεων</v>
      </c>
      <c r="Q177" s="699" t="str">
        <f>Υπόδειγμα_2!Q175</f>
        <v>Βάσει Μήκους</v>
      </c>
      <c r="R177" s="699" t="str">
        <f>Υπόδειγμα_2!R175</f>
        <v>Βάσει Ζεύξεων</v>
      </c>
      <c r="S177" s="699" t="str">
        <f>Υπόδειγμα_2!S175</f>
        <v>Βάσει Μήκους</v>
      </c>
      <c r="T177" s="699" t="str">
        <f>Υπόδειγμα_2!T175</f>
        <v>Βάσει Ζεύξεων</v>
      </c>
      <c r="U177" s="699" t="str">
        <f>Υπόδειγμα_2!U175</f>
        <v>Βάσει Μήκους</v>
      </c>
      <c r="V177" s="699" t="str">
        <f>Υπόδειγμα_2!V175</f>
        <v>Βάσει Ζεύξεων</v>
      </c>
      <c r="W177" s="699" t="str">
        <f>Υπόδειγμα_2!W175</f>
        <v>Βάσει Μήκους</v>
      </c>
      <c r="X177" s="699" t="str">
        <f>Υπόδειγμα_2!X175</f>
        <v>Βάσει Ζεύξεων</v>
      </c>
      <c r="Y177" s="699" t="str">
        <f>Υπόδειγμα_2!Y175</f>
        <v>Βάσει Μήκους</v>
      </c>
      <c r="Z177" s="699" t="str">
        <f>Υπόδειγμα_2!Z175</f>
        <v>Βάσει Ζεύξεων</v>
      </c>
      <c r="AA177" s="699" t="str">
        <f>Υπόδειγμα_2!AA175</f>
        <v>Βάσει Μήκους</v>
      </c>
      <c r="AB177" s="699" t="str">
        <f>Υπόδειγμα_2!AB175</f>
        <v>Βάσει Ζεύξεων</v>
      </c>
      <c r="AC177" s="699" t="str">
        <f>Υπόδειγμα_2!AC175</f>
        <v>Βάσει Μήκους</v>
      </c>
      <c r="AD177" s="274"/>
      <c r="AE177" s="11"/>
      <c r="AH177" s="11"/>
      <c r="AI177" s="11"/>
      <c r="AJ177" s="11"/>
      <c r="AK177" s="11"/>
    </row>
    <row r="178" spans="2:37" ht="12.75" customHeight="1">
      <c r="B178" s="813">
        <v>1</v>
      </c>
      <c r="C178" s="578" t="s">
        <v>304</v>
      </c>
      <c r="D178" s="692"/>
      <c r="E178" s="692"/>
      <c r="F178" s="285"/>
      <c r="G178" s="285"/>
      <c r="H178" s="285"/>
      <c r="I178" s="285"/>
      <c r="J178" s="285"/>
      <c r="K178" s="428"/>
      <c r="L178" s="843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461"/>
      <c r="X178" s="77"/>
      <c r="Y178" s="461"/>
      <c r="Z178" s="77"/>
      <c r="AA178" s="461"/>
      <c r="AB178" s="77"/>
      <c r="AC178" s="461"/>
      <c r="AD178" s="79"/>
      <c r="AE178" s="11"/>
      <c r="AH178" s="11"/>
      <c r="AI178" s="11"/>
      <c r="AJ178" s="11"/>
      <c r="AK178" s="11"/>
    </row>
    <row r="179" spans="2:37" ht="12.75" customHeight="1">
      <c r="B179" s="807">
        <f>B178+1</f>
        <v>2</v>
      </c>
      <c r="C179" s="452"/>
      <c r="D179" s="293"/>
      <c r="E179" s="293" t="str">
        <f>Υπόδειγμα_2!E294</f>
        <v>Μεσοσταθμισμένο απασχολούμενο κεφάλαιο</v>
      </c>
      <c r="F179" s="293"/>
      <c r="G179" s="293"/>
      <c r="H179" s="293"/>
      <c r="I179" s="293"/>
      <c r="J179" s="293"/>
      <c r="K179" s="299"/>
      <c r="L179" s="298">
        <f>Υπόδειγμα_2!L304</f>
        <v>0</v>
      </c>
      <c r="M179" s="442">
        <f>Υπόδειγμα_2!M304</f>
        <v>0</v>
      </c>
      <c r="N179" s="442">
        <f>Υπόδειγμα_2!N304</f>
        <v>0</v>
      </c>
      <c r="O179" s="442">
        <f>Υπόδειγμα_2!O304</f>
        <v>0</v>
      </c>
      <c r="P179" s="442">
        <f>Υπόδειγμα_2!P304</f>
        <v>0</v>
      </c>
      <c r="Q179" s="442">
        <f>Υπόδειγμα_2!Q304</f>
        <v>0</v>
      </c>
      <c r="R179" s="442">
        <f>Υπόδειγμα_2!R304</f>
        <v>0</v>
      </c>
      <c r="S179" s="442">
        <f>Υπόδειγμα_2!S304</f>
        <v>0</v>
      </c>
      <c r="T179" s="442">
        <f>Υπόδειγμα_2!T304</f>
        <v>0</v>
      </c>
      <c r="U179" s="442">
        <f>Υπόδειγμα_2!U304</f>
        <v>0</v>
      </c>
      <c r="V179" s="442">
        <f>Υπόδειγμα_2!V304</f>
        <v>0</v>
      </c>
      <c r="W179" s="442">
        <f>Υπόδειγμα_2!W304</f>
        <v>0</v>
      </c>
      <c r="X179" s="442">
        <f>Υπόδειγμα_2!X304</f>
        <v>0</v>
      </c>
      <c r="Y179" s="442">
        <f>Υπόδειγμα_2!Y304</f>
        <v>0</v>
      </c>
      <c r="Z179" s="442">
        <f>Υπόδειγμα_2!Z304</f>
        <v>0</v>
      </c>
      <c r="AA179" s="442">
        <f>Υπόδειγμα_2!AA304</f>
        <v>0</v>
      </c>
      <c r="AB179" s="442">
        <f>Υπόδειγμα_2!AB304</f>
        <v>0</v>
      </c>
      <c r="AC179" s="442">
        <f>Υπόδειγμα_2!AC304</f>
        <v>0</v>
      </c>
      <c r="AD179" s="463">
        <f>SUM(L179:AC179)</f>
        <v>0</v>
      </c>
      <c r="AE179" s="11"/>
      <c r="AH179" s="11"/>
      <c r="AI179" s="11"/>
      <c r="AJ179" s="11"/>
      <c r="AK179" s="11"/>
    </row>
    <row r="180" spans="2:37" ht="12.75" customHeight="1">
      <c r="B180" s="807">
        <f aca="true" t="shared" si="52" ref="B180:B210">B179+1</f>
        <v>3</v>
      </c>
      <c r="C180" s="275"/>
      <c r="D180" s="427" t="s">
        <v>36</v>
      </c>
      <c r="E180" s="123"/>
      <c r="F180" s="123"/>
      <c r="G180" s="123"/>
      <c r="H180" s="123"/>
      <c r="I180" s="123"/>
      <c r="J180" s="123"/>
      <c r="K180" s="124"/>
      <c r="L180" s="440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437"/>
      <c r="X180" s="286"/>
      <c r="Y180" s="437"/>
      <c r="Z180" s="286"/>
      <c r="AA180" s="437"/>
      <c r="AB180" s="286"/>
      <c r="AC180" s="437"/>
      <c r="AD180" s="284"/>
      <c r="AE180" s="11"/>
      <c r="AH180" s="11"/>
      <c r="AI180" s="11"/>
      <c r="AJ180" s="11"/>
      <c r="AK180" s="11"/>
    </row>
    <row r="181" spans="2:37" ht="12.75" customHeight="1">
      <c r="B181" s="807">
        <f t="shared" si="52"/>
        <v>4</v>
      </c>
      <c r="C181" s="283"/>
      <c r="D181" s="282"/>
      <c r="E181" s="282" t="str">
        <f>C119</f>
        <v>... ATM δίκτυα</v>
      </c>
      <c r="F181" s="11"/>
      <c r="G181" s="11"/>
      <c r="H181" s="11"/>
      <c r="I181" s="11"/>
      <c r="J181" s="11"/>
      <c r="K181" s="89"/>
      <c r="L181" s="265">
        <f aca="true" t="shared" si="53" ref="L181:Q185">L$179*L119</f>
        <v>0</v>
      </c>
      <c r="M181" s="273">
        <f t="shared" si="53"/>
        <v>0</v>
      </c>
      <c r="N181" s="273">
        <f t="shared" si="53"/>
        <v>0</v>
      </c>
      <c r="O181" s="273">
        <f t="shared" si="53"/>
        <v>0</v>
      </c>
      <c r="P181" s="273">
        <f t="shared" si="53"/>
        <v>0</v>
      </c>
      <c r="Q181" s="273">
        <f t="shared" si="53"/>
        <v>0</v>
      </c>
      <c r="R181" s="273">
        <f aca="true" t="shared" si="54" ref="R181:AC181">R$179*R119</f>
        <v>0</v>
      </c>
      <c r="S181" s="273">
        <f t="shared" si="54"/>
        <v>0</v>
      </c>
      <c r="T181" s="273">
        <f t="shared" si="54"/>
        <v>0</v>
      </c>
      <c r="U181" s="273">
        <f t="shared" si="54"/>
        <v>0</v>
      </c>
      <c r="V181" s="273">
        <f t="shared" si="54"/>
        <v>0</v>
      </c>
      <c r="W181" s="273">
        <f t="shared" si="54"/>
        <v>0</v>
      </c>
      <c r="X181" s="273">
        <f t="shared" si="54"/>
        <v>0</v>
      </c>
      <c r="Y181" s="273">
        <f t="shared" si="54"/>
        <v>0</v>
      </c>
      <c r="Z181" s="273">
        <f t="shared" si="54"/>
        <v>0</v>
      </c>
      <c r="AA181" s="273">
        <f t="shared" si="54"/>
        <v>0</v>
      </c>
      <c r="AB181" s="273">
        <f t="shared" si="54"/>
        <v>0</v>
      </c>
      <c r="AC181" s="273">
        <f t="shared" si="54"/>
        <v>0</v>
      </c>
      <c r="AD181" s="284">
        <f aca="true" t="shared" si="55" ref="AD181:AD186">SUM(L181:AC181)</f>
        <v>0</v>
      </c>
      <c r="AE181" s="11"/>
      <c r="AH181" s="11"/>
      <c r="AI181" s="11"/>
      <c r="AJ181" s="11"/>
      <c r="AK181" s="11"/>
    </row>
    <row r="182" spans="2:37" ht="12.75" customHeight="1">
      <c r="B182" s="807">
        <f t="shared" si="52"/>
        <v>5</v>
      </c>
      <c r="C182" s="283"/>
      <c r="D182" s="282"/>
      <c r="E182" s="282" t="str">
        <f>C120</f>
        <v>... Ethernet δίκτυα</v>
      </c>
      <c r="F182" s="11"/>
      <c r="G182" s="11"/>
      <c r="H182" s="11"/>
      <c r="I182" s="11"/>
      <c r="J182" s="11"/>
      <c r="K182" s="89"/>
      <c r="L182" s="265">
        <f t="shared" si="53"/>
        <v>0</v>
      </c>
      <c r="M182" s="273">
        <f t="shared" si="53"/>
        <v>0</v>
      </c>
      <c r="N182" s="273">
        <f t="shared" si="53"/>
        <v>0</v>
      </c>
      <c r="O182" s="273">
        <f t="shared" si="53"/>
        <v>0</v>
      </c>
      <c r="P182" s="273">
        <f t="shared" si="53"/>
        <v>0</v>
      </c>
      <c r="Q182" s="273">
        <f t="shared" si="53"/>
        <v>0</v>
      </c>
      <c r="R182" s="273">
        <f aca="true" t="shared" si="56" ref="R182:AC182">R$179*R120</f>
        <v>0</v>
      </c>
      <c r="S182" s="273">
        <f t="shared" si="56"/>
        <v>0</v>
      </c>
      <c r="T182" s="273">
        <f t="shared" si="56"/>
        <v>0</v>
      </c>
      <c r="U182" s="273">
        <f t="shared" si="56"/>
        <v>0</v>
      </c>
      <c r="V182" s="273">
        <f t="shared" si="56"/>
        <v>0</v>
      </c>
      <c r="W182" s="273">
        <f t="shared" si="56"/>
        <v>0</v>
      </c>
      <c r="X182" s="273">
        <f t="shared" si="56"/>
        <v>0</v>
      </c>
      <c r="Y182" s="273">
        <f t="shared" si="56"/>
        <v>0</v>
      </c>
      <c r="Z182" s="273">
        <f t="shared" si="56"/>
        <v>0</v>
      </c>
      <c r="AA182" s="273">
        <f t="shared" si="56"/>
        <v>0</v>
      </c>
      <c r="AB182" s="273">
        <f t="shared" si="56"/>
        <v>0</v>
      </c>
      <c r="AC182" s="273">
        <f t="shared" si="56"/>
        <v>0</v>
      </c>
      <c r="AD182" s="284">
        <f t="shared" si="55"/>
        <v>0</v>
      </c>
      <c r="AE182" s="11"/>
      <c r="AH182" s="11"/>
      <c r="AI182" s="11"/>
      <c r="AJ182" s="11"/>
      <c r="AK182" s="11"/>
    </row>
    <row r="183" spans="2:37" ht="12.75" customHeight="1">
      <c r="B183" s="807">
        <f t="shared" si="52"/>
        <v>6</v>
      </c>
      <c r="C183" s="283"/>
      <c r="D183" s="282"/>
      <c r="E183" s="282" t="str">
        <f>C121</f>
        <v>... IP δίκτυα</v>
      </c>
      <c r="F183" s="11"/>
      <c r="G183" s="11"/>
      <c r="H183" s="11"/>
      <c r="I183" s="11"/>
      <c r="J183" s="11"/>
      <c r="K183" s="89"/>
      <c r="L183" s="265">
        <f t="shared" si="53"/>
        <v>0</v>
      </c>
      <c r="M183" s="273">
        <f t="shared" si="53"/>
        <v>0</v>
      </c>
      <c r="N183" s="273">
        <f t="shared" si="53"/>
        <v>0</v>
      </c>
      <c r="O183" s="273">
        <f t="shared" si="53"/>
        <v>0</v>
      </c>
      <c r="P183" s="273">
        <f t="shared" si="53"/>
        <v>0</v>
      </c>
      <c r="Q183" s="273">
        <f t="shared" si="53"/>
        <v>0</v>
      </c>
      <c r="R183" s="273">
        <f aca="true" t="shared" si="57" ref="R183:AC183">R$179*R121</f>
        <v>0</v>
      </c>
      <c r="S183" s="273">
        <f t="shared" si="57"/>
        <v>0</v>
      </c>
      <c r="T183" s="273">
        <f t="shared" si="57"/>
        <v>0</v>
      </c>
      <c r="U183" s="273">
        <f t="shared" si="57"/>
        <v>0</v>
      </c>
      <c r="V183" s="273">
        <f t="shared" si="57"/>
        <v>0</v>
      </c>
      <c r="W183" s="273">
        <f t="shared" si="57"/>
        <v>0</v>
      </c>
      <c r="X183" s="273">
        <f t="shared" si="57"/>
        <v>0</v>
      </c>
      <c r="Y183" s="273">
        <f t="shared" si="57"/>
        <v>0</v>
      </c>
      <c r="Z183" s="273">
        <f t="shared" si="57"/>
        <v>0</v>
      </c>
      <c r="AA183" s="273">
        <f t="shared" si="57"/>
        <v>0</v>
      </c>
      <c r="AB183" s="273">
        <f t="shared" si="57"/>
        <v>0</v>
      </c>
      <c r="AC183" s="273">
        <f t="shared" si="57"/>
        <v>0</v>
      </c>
      <c r="AD183" s="284">
        <f t="shared" si="55"/>
        <v>0</v>
      </c>
      <c r="AE183" s="11"/>
      <c r="AH183" s="11"/>
      <c r="AI183" s="11"/>
      <c r="AJ183" s="11"/>
      <c r="AK183" s="11"/>
    </row>
    <row r="184" spans="2:37" ht="12.75" customHeight="1">
      <c r="B184" s="807">
        <f t="shared" si="52"/>
        <v>7</v>
      </c>
      <c r="C184" s="283"/>
      <c r="D184" s="282"/>
      <c r="E184" s="282" t="str">
        <f>C122</f>
        <v>... PSTN</v>
      </c>
      <c r="F184" s="11"/>
      <c r="G184" s="11"/>
      <c r="H184" s="11"/>
      <c r="I184" s="11"/>
      <c r="J184" s="11"/>
      <c r="K184" s="89"/>
      <c r="L184" s="265">
        <f t="shared" si="53"/>
        <v>0</v>
      </c>
      <c r="M184" s="273">
        <f t="shared" si="53"/>
        <v>0</v>
      </c>
      <c r="N184" s="273">
        <f t="shared" si="53"/>
        <v>0</v>
      </c>
      <c r="O184" s="273">
        <f t="shared" si="53"/>
        <v>0</v>
      </c>
      <c r="P184" s="273">
        <f t="shared" si="53"/>
        <v>0</v>
      </c>
      <c r="Q184" s="273">
        <f t="shared" si="53"/>
        <v>0</v>
      </c>
      <c r="R184" s="273">
        <f aca="true" t="shared" si="58" ref="R184:AC184">R$179*R122</f>
        <v>0</v>
      </c>
      <c r="S184" s="273">
        <f t="shared" si="58"/>
        <v>0</v>
      </c>
      <c r="T184" s="273">
        <f t="shared" si="58"/>
        <v>0</v>
      </c>
      <c r="U184" s="273">
        <f t="shared" si="58"/>
        <v>0</v>
      </c>
      <c r="V184" s="273">
        <f t="shared" si="58"/>
        <v>0</v>
      </c>
      <c r="W184" s="273">
        <f t="shared" si="58"/>
        <v>0</v>
      </c>
      <c r="X184" s="273">
        <f t="shared" si="58"/>
        <v>0</v>
      </c>
      <c r="Y184" s="273">
        <f t="shared" si="58"/>
        <v>0</v>
      </c>
      <c r="Z184" s="273">
        <f t="shared" si="58"/>
        <v>0</v>
      </c>
      <c r="AA184" s="273">
        <f t="shared" si="58"/>
        <v>0</v>
      </c>
      <c r="AB184" s="273">
        <f t="shared" si="58"/>
        <v>0</v>
      </c>
      <c r="AC184" s="273">
        <f t="shared" si="58"/>
        <v>0</v>
      </c>
      <c r="AD184" s="284">
        <f t="shared" si="55"/>
        <v>0</v>
      </c>
      <c r="AE184" s="11"/>
      <c r="AH184" s="11"/>
      <c r="AI184" s="11"/>
      <c r="AJ184" s="11"/>
      <c r="AK184" s="11"/>
    </row>
    <row r="185" spans="2:37" ht="12.75" customHeight="1">
      <c r="B185" s="807">
        <f t="shared" si="52"/>
        <v>8</v>
      </c>
      <c r="C185" s="452"/>
      <c r="D185" s="323"/>
      <c r="E185" s="323" t="str">
        <f>C123</f>
        <v>... Μισθωμένες γραμμές που υλοποιούνται αμιγώς με SDH ή άλλες τεχνολογίες πολυπλεξίας</v>
      </c>
      <c r="F185" s="293"/>
      <c r="G185" s="293"/>
      <c r="H185" s="293"/>
      <c r="I185" s="293"/>
      <c r="J185" s="293"/>
      <c r="K185" s="299"/>
      <c r="L185" s="298">
        <f t="shared" si="53"/>
        <v>0</v>
      </c>
      <c r="M185" s="442">
        <f t="shared" si="53"/>
        <v>0</v>
      </c>
      <c r="N185" s="442">
        <f t="shared" si="53"/>
        <v>0</v>
      </c>
      <c r="O185" s="442">
        <f t="shared" si="53"/>
        <v>0</v>
      </c>
      <c r="P185" s="442">
        <f t="shared" si="53"/>
        <v>0</v>
      </c>
      <c r="Q185" s="442">
        <f t="shared" si="53"/>
        <v>0</v>
      </c>
      <c r="R185" s="442">
        <f aca="true" t="shared" si="59" ref="R185:AC185">R$179*R123</f>
        <v>0</v>
      </c>
      <c r="S185" s="442">
        <f t="shared" si="59"/>
        <v>0</v>
      </c>
      <c r="T185" s="442">
        <f t="shared" si="59"/>
        <v>0</v>
      </c>
      <c r="U185" s="442">
        <f t="shared" si="59"/>
        <v>0</v>
      </c>
      <c r="V185" s="442">
        <f t="shared" si="59"/>
        <v>0</v>
      </c>
      <c r="W185" s="442">
        <f t="shared" si="59"/>
        <v>0</v>
      </c>
      <c r="X185" s="442">
        <f t="shared" si="59"/>
        <v>0</v>
      </c>
      <c r="Y185" s="442">
        <f t="shared" si="59"/>
        <v>0</v>
      </c>
      <c r="Z185" s="442">
        <f t="shared" si="59"/>
        <v>0</v>
      </c>
      <c r="AA185" s="442">
        <f t="shared" si="59"/>
        <v>0</v>
      </c>
      <c r="AB185" s="442">
        <f t="shared" si="59"/>
        <v>0</v>
      </c>
      <c r="AC185" s="442">
        <f t="shared" si="59"/>
        <v>0</v>
      </c>
      <c r="AD185" s="284">
        <f t="shared" si="55"/>
        <v>0</v>
      </c>
      <c r="AE185" s="11"/>
      <c r="AH185" s="11"/>
      <c r="AI185" s="11"/>
      <c r="AJ185" s="11"/>
      <c r="AK185" s="11"/>
    </row>
    <row r="186" spans="2:37" ht="12.75" customHeight="1">
      <c r="B186" s="807">
        <f t="shared" si="52"/>
        <v>9</v>
      </c>
      <c r="C186" s="508"/>
      <c r="D186" s="429" t="str">
        <f>C124</f>
        <v>Σύνολο</v>
      </c>
      <c r="E186" s="429"/>
      <c r="F186" s="269"/>
      <c r="G186" s="269"/>
      <c r="H186" s="269"/>
      <c r="I186" s="269"/>
      <c r="J186" s="269"/>
      <c r="K186" s="430"/>
      <c r="L186" s="444">
        <f aca="true" t="shared" si="60" ref="L186:AC186">SUM(L180:L185)</f>
        <v>0</v>
      </c>
      <c r="M186" s="439">
        <f t="shared" si="60"/>
        <v>0</v>
      </c>
      <c r="N186" s="439">
        <f t="shared" si="60"/>
        <v>0</v>
      </c>
      <c r="O186" s="439">
        <f t="shared" si="60"/>
        <v>0</v>
      </c>
      <c r="P186" s="439">
        <f t="shared" si="60"/>
        <v>0</v>
      </c>
      <c r="Q186" s="439">
        <f t="shared" si="60"/>
        <v>0</v>
      </c>
      <c r="R186" s="439">
        <f t="shared" si="60"/>
        <v>0</v>
      </c>
      <c r="S186" s="439">
        <f t="shared" si="60"/>
        <v>0</v>
      </c>
      <c r="T186" s="439">
        <f t="shared" si="60"/>
        <v>0</v>
      </c>
      <c r="U186" s="439">
        <f t="shared" si="60"/>
        <v>0</v>
      </c>
      <c r="V186" s="439">
        <f t="shared" si="60"/>
        <v>0</v>
      </c>
      <c r="W186" s="439">
        <f t="shared" si="60"/>
        <v>0</v>
      </c>
      <c r="X186" s="439">
        <f t="shared" si="60"/>
        <v>0</v>
      </c>
      <c r="Y186" s="439">
        <f t="shared" si="60"/>
        <v>0</v>
      </c>
      <c r="Z186" s="439">
        <f t="shared" si="60"/>
        <v>0</v>
      </c>
      <c r="AA186" s="439">
        <f t="shared" si="60"/>
        <v>0</v>
      </c>
      <c r="AB186" s="439">
        <f t="shared" si="60"/>
        <v>0</v>
      </c>
      <c r="AC186" s="439">
        <f t="shared" si="60"/>
        <v>0</v>
      </c>
      <c r="AD186" s="464">
        <f t="shared" si="55"/>
        <v>0</v>
      </c>
      <c r="AE186" s="11"/>
      <c r="AH186" s="11"/>
      <c r="AI186" s="11"/>
      <c r="AJ186" s="11"/>
      <c r="AK186" s="11"/>
    </row>
    <row r="187" spans="2:37" ht="12.75" customHeight="1">
      <c r="B187" s="807">
        <f t="shared" si="52"/>
        <v>10</v>
      </c>
      <c r="C187" s="844" t="s">
        <v>37</v>
      </c>
      <c r="D187" s="700"/>
      <c r="E187" s="700"/>
      <c r="F187" s="700"/>
      <c r="G187" s="700"/>
      <c r="H187" s="700"/>
      <c r="I187" s="700"/>
      <c r="J187" s="700"/>
      <c r="K187" s="701"/>
      <c r="L187" s="440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437"/>
      <c r="X187" s="286"/>
      <c r="Y187" s="437"/>
      <c r="Z187" s="286"/>
      <c r="AA187" s="437"/>
      <c r="AB187" s="286"/>
      <c r="AC187" s="437"/>
      <c r="AD187" s="319"/>
      <c r="AE187" s="11"/>
      <c r="AH187" s="11"/>
      <c r="AI187" s="11"/>
      <c r="AJ187" s="11"/>
      <c r="AK187" s="11"/>
    </row>
    <row r="188" spans="2:37" ht="12.75" customHeight="1">
      <c r="B188" s="807">
        <f>B187+1</f>
        <v>11</v>
      </c>
      <c r="C188" s="452"/>
      <c r="D188" s="293"/>
      <c r="E188" s="293" t="str">
        <f>Υπόδειγμα_2!E378</f>
        <v>Μεσοσταθμισμένο απασχολούμενο κεφάλαιο</v>
      </c>
      <c r="F188" s="293"/>
      <c r="G188" s="293"/>
      <c r="H188" s="293"/>
      <c r="I188" s="293"/>
      <c r="J188" s="293"/>
      <c r="K188" s="299"/>
      <c r="L188" s="298">
        <f>Υπόδειγμα_2!L378</f>
        <v>0</v>
      </c>
      <c r="M188" s="442">
        <f>Υπόδειγμα_2!M378</f>
        <v>0</v>
      </c>
      <c r="N188" s="442">
        <f>Υπόδειγμα_2!N378</f>
        <v>0</v>
      </c>
      <c r="O188" s="442">
        <f>Υπόδειγμα_2!O378</f>
        <v>0</v>
      </c>
      <c r="P188" s="442">
        <f>Υπόδειγμα_2!P378</f>
        <v>0</v>
      </c>
      <c r="Q188" s="442">
        <f>Υπόδειγμα_2!Q378</f>
        <v>0</v>
      </c>
      <c r="R188" s="442">
        <f>Υπόδειγμα_2!R378</f>
        <v>0</v>
      </c>
      <c r="S188" s="442">
        <f>Υπόδειγμα_2!S378</f>
        <v>0</v>
      </c>
      <c r="T188" s="442">
        <f>Υπόδειγμα_2!T378</f>
        <v>0</v>
      </c>
      <c r="U188" s="442">
        <f>Υπόδειγμα_2!U378</f>
        <v>0</v>
      </c>
      <c r="V188" s="442">
        <f>Υπόδειγμα_2!V378</f>
        <v>0</v>
      </c>
      <c r="W188" s="442">
        <f>Υπόδειγμα_2!W378</f>
        <v>0</v>
      </c>
      <c r="X188" s="442">
        <f>Υπόδειγμα_2!X378</f>
        <v>0</v>
      </c>
      <c r="Y188" s="442">
        <f>Υπόδειγμα_2!Y378</f>
        <v>0</v>
      </c>
      <c r="Z188" s="442">
        <f>Υπόδειγμα_2!Z378</f>
        <v>0</v>
      </c>
      <c r="AA188" s="442">
        <f>Υπόδειγμα_2!AA378</f>
        <v>0</v>
      </c>
      <c r="AB188" s="442">
        <f>Υπόδειγμα_2!AB378</f>
        <v>0</v>
      </c>
      <c r="AC188" s="442">
        <f>Υπόδειγμα_2!AC378</f>
        <v>0</v>
      </c>
      <c r="AD188" s="463">
        <f>SUM(L188:AC188)</f>
        <v>0</v>
      </c>
      <c r="AE188" s="11"/>
      <c r="AH188" s="11"/>
      <c r="AI188" s="11"/>
      <c r="AJ188" s="11"/>
      <c r="AK188" s="11"/>
    </row>
    <row r="189" spans="2:37" ht="12.75" customHeight="1">
      <c r="B189" s="807">
        <f t="shared" si="52"/>
        <v>12</v>
      </c>
      <c r="C189" s="275"/>
      <c r="D189" s="427" t="s">
        <v>38</v>
      </c>
      <c r="E189" s="700"/>
      <c r="F189" s="700"/>
      <c r="G189" s="700"/>
      <c r="H189" s="700"/>
      <c r="I189" s="700"/>
      <c r="J189" s="700"/>
      <c r="K189" s="701"/>
      <c r="L189" s="440"/>
      <c r="M189" s="286"/>
      <c r="N189" s="286"/>
      <c r="O189" s="286"/>
      <c r="P189" s="286"/>
      <c r="Q189" s="286"/>
      <c r="R189" s="286"/>
      <c r="S189" s="286"/>
      <c r="T189" s="286"/>
      <c r="U189" s="286"/>
      <c r="V189" s="286"/>
      <c r="W189" s="437"/>
      <c r="X189" s="286"/>
      <c r="Y189" s="437"/>
      <c r="Z189" s="286"/>
      <c r="AA189" s="437"/>
      <c r="AB189" s="286"/>
      <c r="AC189" s="437"/>
      <c r="AD189" s="284"/>
      <c r="AE189" s="11"/>
      <c r="AH189" s="11"/>
      <c r="AI189" s="11"/>
      <c r="AJ189" s="11"/>
      <c r="AK189" s="11"/>
    </row>
    <row r="190" spans="2:37" ht="12.75" customHeight="1">
      <c r="B190" s="807">
        <f t="shared" si="52"/>
        <v>13</v>
      </c>
      <c r="C190" s="283"/>
      <c r="D190" s="282"/>
      <c r="E190" s="282" t="str">
        <f>C119</f>
        <v>... ATM δίκτυα</v>
      </c>
      <c r="F190" s="11"/>
      <c r="G190" s="11"/>
      <c r="H190" s="11"/>
      <c r="I190" s="11"/>
      <c r="J190" s="11"/>
      <c r="K190" s="89"/>
      <c r="L190" s="265">
        <f aca="true" t="shared" si="61" ref="L190:Q194">L$188*L119</f>
        <v>0</v>
      </c>
      <c r="M190" s="273">
        <f t="shared" si="61"/>
        <v>0</v>
      </c>
      <c r="N190" s="273">
        <f t="shared" si="61"/>
        <v>0</v>
      </c>
      <c r="O190" s="273">
        <f t="shared" si="61"/>
        <v>0</v>
      </c>
      <c r="P190" s="273">
        <f t="shared" si="61"/>
        <v>0</v>
      </c>
      <c r="Q190" s="273">
        <f t="shared" si="61"/>
        <v>0</v>
      </c>
      <c r="R190" s="273">
        <f aca="true" t="shared" si="62" ref="R190:AC190">R$188*R119</f>
        <v>0</v>
      </c>
      <c r="S190" s="273">
        <f t="shared" si="62"/>
        <v>0</v>
      </c>
      <c r="T190" s="273">
        <f t="shared" si="62"/>
        <v>0</v>
      </c>
      <c r="U190" s="273">
        <f t="shared" si="62"/>
        <v>0</v>
      </c>
      <c r="V190" s="273">
        <f t="shared" si="62"/>
        <v>0</v>
      </c>
      <c r="W190" s="273">
        <f t="shared" si="62"/>
        <v>0</v>
      </c>
      <c r="X190" s="273">
        <f t="shared" si="62"/>
        <v>0</v>
      </c>
      <c r="Y190" s="273">
        <f t="shared" si="62"/>
        <v>0</v>
      </c>
      <c r="Z190" s="273">
        <f t="shared" si="62"/>
        <v>0</v>
      </c>
      <c r="AA190" s="273">
        <f t="shared" si="62"/>
        <v>0</v>
      </c>
      <c r="AB190" s="273">
        <f t="shared" si="62"/>
        <v>0</v>
      </c>
      <c r="AC190" s="273">
        <f t="shared" si="62"/>
        <v>0</v>
      </c>
      <c r="AD190" s="284">
        <f aca="true" t="shared" si="63" ref="AD190:AD195">SUM(L190:AC190)</f>
        <v>0</v>
      </c>
      <c r="AE190" s="11"/>
      <c r="AH190" s="11"/>
      <c r="AI190" s="11"/>
      <c r="AJ190" s="11"/>
      <c r="AK190" s="11"/>
    </row>
    <row r="191" spans="2:37" ht="12.75" customHeight="1">
      <c r="B191" s="807">
        <f t="shared" si="52"/>
        <v>14</v>
      </c>
      <c r="C191" s="283"/>
      <c r="D191" s="282"/>
      <c r="E191" s="282" t="str">
        <f>C120</f>
        <v>... Ethernet δίκτυα</v>
      </c>
      <c r="F191" s="11"/>
      <c r="G191" s="11"/>
      <c r="H191" s="11"/>
      <c r="I191" s="11"/>
      <c r="J191" s="11"/>
      <c r="K191" s="89"/>
      <c r="L191" s="265">
        <f t="shared" si="61"/>
        <v>0</v>
      </c>
      <c r="M191" s="273">
        <f t="shared" si="61"/>
        <v>0</v>
      </c>
      <c r="N191" s="273">
        <f t="shared" si="61"/>
        <v>0</v>
      </c>
      <c r="O191" s="273">
        <f t="shared" si="61"/>
        <v>0</v>
      </c>
      <c r="P191" s="273">
        <f t="shared" si="61"/>
        <v>0</v>
      </c>
      <c r="Q191" s="273">
        <f t="shared" si="61"/>
        <v>0</v>
      </c>
      <c r="R191" s="273">
        <f aca="true" t="shared" si="64" ref="R191:AC191">R$188*R120</f>
        <v>0</v>
      </c>
      <c r="S191" s="273">
        <f t="shared" si="64"/>
        <v>0</v>
      </c>
      <c r="T191" s="273">
        <f t="shared" si="64"/>
        <v>0</v>
      </c>
      <c r="U191" s="273">
        <f t="shared" si="64"/>
        <v>0</v>
      </c>
      <c r="V191" s="273">
        <f t="shared" si="64"/>
        <v>0</v>
      </c>
      <c r="W191" s="273">
        <f t="shared" si="64"/>
        <v>0</v>
      </c>
      <c r="X191" s="273">
        <f t="shared" si="64"/>
        <v>0</v>
      </c>
      <c r="Y191" s="273">
        <f t="shared" si="64"/>
        <v>0</v>
      </c>
      <c r="Z191" s="273">
        <f t="shared" si="64"/>
        <v>0</v>
      </c>
      <c r="AA191" s="273">
        <f t="shared" si="64"/>
        <v>0</v>
      </c>
      <c r="AB191" s="273">
        <f t="shared" si="64"/>
        <v>0</v>
      </c>
      <c r="AC191" s="273">
        <f t="shared" si="64"/>
        <v>0</v>
      </c>
      <c r="AD191" s="284">
        <f t="shared" si="63"/>
        <v>0</v>
      </c>
      <c r="AE191" s="11"/>
      <c r="AH191" s="11"/>
      <c r="AI191" s="11"/>
      <c r="AJ191" s="11"/>
      <c r="AK191" s="11"/>
    </row>
    <row r="192" spans="2:37" ht="12.75" customHeight="1">
      <c r="B192" s="807">
        <f t="shared" si="52"/>
        <v>15</v>
      </c>
      <c r="C192" s="283"/>
      <c r="D192" s="282"/>
      <c r="E192" s="282" t="str">
        <f>C121</f>
        <v>... IP δίκτυα</v>
      </c>
      <c r="F192" s="11"/>
      <c r="G192" s="11"/>
      <c r="H192" s="11"/>
      <c r="I192" s="11"/>
      <c r="J192" s="11"/>
      <c r="K192" s="89"/>
      <c r="L192" s="265">
        <f t="shared" si="61"/>
        <v>0</v>
      </c>
      <c r="M192" s="273">
        <f t="shared" si="61"/>
        <v>0</v>
      </c>
      <c r="N192" s="273">
        <f t="shared" si="61"/>
        <v>0</v>
      </c>
      <c r="O192" s="273">
        <f t="shared" si="61"/>
        <v>0</v>
      </c>
      <c r="P192" s="273">
        <f t="shared" si="61"/>
        <v>0</v>
      </c>
      <c r="Q192" s="273">
        <f t="shared" si="61"/>
        <v>0</v>
      </c>
      <c r="R192" s="273">
        <f aca="true" t="shared" si="65" ref="R192:AC192">R$188*R121</f>
        <v>0</v>
      </c>
      <c r="S192" s="273">
        <f t="shared" si="65"/>
        <v>0</v>
      </c>
      <c r="T192" s="273">
        <f t="shared" si="65"/>
        <v>0</v>
      </c>
      <c r="U192" s="273">
        <f t="shared" si="65"/>
        <v>0</v>
      </c>
      <c r="V192" s="273">
        <f t="shared" si="65"/>
        <v>0</v>
      </c>
      <c r="W192" s="273">
        <f t="shared" si="65"/>
        <v>0</v>
      </c>
      <c r="X192" s="273">
        <f t="shared" si="65"/>
        <v>0</v>
      </c>
      <c r="Y192" s="273">
        <f t="shared" si="65"/>
        <v>0</v>
      </c>
      <c r="Z192" s="273">
        <f t="shared" si="65"/>
        <v>0</v>
      </c>
      <c r="AA192" s="273">
        <f t="shared" si="65"/>
        <v>0</v>
      </c>
      <c r="AB192" s="273">
        <f t="shared" si="65"/>
        <v>0</v>
      </c>
      <c r="AC192" s="273">
        <f t="shared" si="65"/>
        <v>0</v>
      </c>
      <c r="AD192" s="284">
        <f t="shared" si="63"/>
        <v>0</v>
      </c>
      <c r="AE192" s="11"/>
      <c r="AH192" s="11"/>
      <c r="AI192" s="11"/>
      <c r="AJ192" s="11"/>
      <c r="AK192" s="11"/>
    </row>
    <row r="193" spans="2:37" ht="12.75" customHeight="1">
      <c r="B193" s="807">
        <f t="shared" si="52"/>
        <v>16</v>
      </c>
      <c r="C193" s="283"/>
      <c r="D193" s="282"/>
      <c r="E193" s="282" t="str">
        <f>C122</f>
        <v>... PSTN</v>
      </c>
      <c r="F193" s="11"/>
      <c r="G193" s="11"/>
      <c r="H193" s="11"/>
      <c r="I193" s="11"/>
      <c r="J193" s="11"/>
      <c r="K193" s="89"/>
      <c r="L193" s="265">
        <f t="shared" si="61"/>
        <v>0</v>
      </c>
      <c r="M193" s="273">
        <f t="shared" si="61"/>
        <v>0</v>
      </c>
      <c r="N193" s="273">
        <f t="shared" si="61"/>
        <v>0</v>
      </c>
      <c r="O193" s="273">
        <f t="shared" si="61"/>
        <v>0</v>
      </c>
      <c r="P193" s="273">
        <f t="shared" si="61"/>
        <v>0</v>
      </c>
      <c r="Q193" s="273">
        <f t="shared" si="61"/>
        <v>0</v>
      </c>
      <c r="R193" s="273">
        <f aca="true" t="shared" si="66" ref="R193:AC193">R$188*R122</f>
        <v>0</v>
      </c>
      <c r="S193" s="273">
        <f t="shared" si="66"/>
        <v>0</v>
      </c>
      <c r="T193" s="273">
        <f t="shared" si="66"/>
        <v>0</v>
      </c>
      <c r="U193" s="273">
        <f t="shared" si="66"/>
        <v>0</v>
      </c>
      <c r="V193" s="273">
        <f t="shared" si="66"/>
        <v>0</v>
      </c>
      <c r="W193" s="273">
        <f t="shared" si="66"/>
        <v>0</v>
      </c>
      <c r="X193" s="273">
        <f t="shared" si="66"/>
        <v>0</v>
      </c>
      <c r="Y193" s="273">
        <f t="shared" si="66"/>
        <v>0</v>
      </c>
      <c r="Z193" s="273">
        <f t="shared" si="66"/>
        <v>0</v>
      </c>
      <c r="AA193" s="273">
        <f t="shared" si="66"/>
        <v>0</v>
      </c>
      <c r="AB193" s="273">
        <f t="shared" si="66"/>
        <v>0</v>
      </c>
      <c r="AC193" s="273">
        <f t="shared" si="66"/>
        <v>0</v>
      </c>
      <c r="AD193" s="284">
        <f t="shared" si="63"/>
        <v>0</v>
      </c>
      <c r="AE193" s="11"/>
      <c r="AH193" s="11"/>
      <c r="AI193" s="11"/>
      <c r="AJ193" s="11"/>
      <c r="AK193" s="11"/>
    </row>
    <row r="194" spans="2:37" ht="12.75" customHeight="1">
      <c r="B194" s="807">
        <f t="shared" si="52"/>
        <v>17</v>
      </c>
      <c r="C194" s="452"/>
      <c r="D194" s="323"/>
      <c r="E194" s="323" t="str">
        <f>C123</f>
        <v>... Μισθωμένες γραμμές που υλοποιούνται αμιγώς με SDH ή άλλες τεχνολογίες πολυπλεξίας</v>
      </c>
      <c r="F194" s="293"/>
      <c r="G194" s="293"/>
      <c r="H194" s="293"/>
      <c r="I194" s="293"/>
      <c r="J194" s="293"/>
      <c r="K194" s="299"/>
      <c r="L194" s="298">
        <f t="shared" si="61"/>
        <v>0</v>
      </c>
      <c r="M194" s="442">
        <f t="shared" si="61"/>
        <v>0</v>
      </c>
      <c r="N194" s="442">
        <f t="shared" si="61"/>
        <v>0</v>
      </c>
      <c r="O194" s="442">
        <f t="shared" si="61"/>
        <v>0</v>
      </c>
      <c r="P194" s="442">
        <f t="shared" si="61"/>
        <v>0</v>
      </c>
      <c r="Q194" s="442">
        <f t="shared" si="61"/>
        <v>0</v>
      </c>
      <c r="R194" s="442">
        <f aca="true" t="shared" si="67" ref="R194:AC194">R$188*R123</f>
        <v>0</v>
      </c>
      <c r="S194" s="442">
        <f t="shared" si="67"/>
        <v>0</v>
      </c>
      <c r="T194" s="442">
        <f t="shared" si="67"/>
        <v>0</v>
      </c>
      <c r="U194" s="442">
        <f t="shared" si="67"/>
        <v>0</v>
      </c>
      <c r="V194" s="442">
        <f t="shared" si="67"/>
        <v>0</v>
      </c>
      <c r="W194" s="442">
        <f t="shared" si="67"/>
        <v>0</v>
      </c>
      <c r="X194" s="442">
        <f t="shared" si="67"/>
        <v>0</v>
      </c>
      <c r="Y194" s="442">
        <f t="shared" si="67"/>
        <v>0</v>
      </c>
      <c r="Z194" s="442">
        <f t="shared" si="67"/>
        <v>0</v>
      </c>
      <c r="AA194" s="442">
        <f t="shared" si="67"/>
        <v>0</v>
      </c>
      <c r="AB194" s="442">
        <f t="shared" si="67"/>
        <v>0</v>
      </c>
      <c r="AC194" s="442">
        <f t="shared" si="67"/>
        <v>0</v>
      </c>
      <c r="AD194" s="284">
        <f t="shared" si="63"/>
        <v>0</v>
      </c>
      <c r="AE194" s="11"/>
      <c r="AH194" s="11"/>
      <c r="AI194" s="11"/>
      <c r="AJ194" s="11"/>
      <c r="AK194" s="11"/>
    </row>
    <row r="195" spans="2:37" ht="12.75" customHeight="1" thickBot="1">
      <c r="B195" s="807">
        <f t="shared" si="52"/>
        <v>18</v>
      </c>
      <c r="C195" s="845"/>
      <c r="D195" s="324" t="str">
        <f>C124</f>
        <v>Σύνολο</v>
      </c>
      <c r="E195" s="324"/>
      <c r="F195" s="123"/>
      <c r="G195" s="123"/>
      <c r="H195" s="123"/>
      <c r="I195" s="123"/>
      <c r="J195" s="123"/>
      <c r="K195" s="124"/>
      <c r="L195" s="443">
        <f aca="true" t="shared" si="68" ref="L195:AC195">SUM(L189:L194)</f>
        <v>0</v>
      </c>
      <c r="M195" s="296">
        <f t="shared" si="68"/>
        <v>0</v>
      </c>
      <c r="N195" s="296">
        <f t="shared" si="68"/>
        <v>0</v>
      </c>
      <c r="O195" s="296">
        <f t="shared" si="68"/>
        <v>0</v>
      </c>
      <c r="P195" s="296">
        <f t="shared" si="68"/>
        <v>0</v>
      </c>
      <c r="Q195" s="296">
        <f t="shared" si="68"/>
        <v>0</v>
      </c>
      <c r="R195" s="296">
        <f t="shared" si="68"/>
        <v>0</v>
      </c>
      <c r="S195" s="296">
        <f t="shared" si="68"/>
        <v>0</v>
      </c>
      <c r="T195" s="296">
        <f t="shared" si="68"/>
        <v>0</v>
      </c>
      <c r="U195" s="296">
        <f t="shared" si="68"/>
        <v>0</v>
      </c>
      <c r="V195" s="296">
        <f t="shared" si="68"/>
        <v>0</v>
      </c>
      <c r="W195" s="296">
        <f t="shared" si="68"/>
        <v>0</v>
      </c>
      <c r="X195" s="296">
        <f t="shared" si="68"/>
        <v>0</v>
      </c>
      <c r="Y195" s="296">
        <f t="shared" si="68"/>
        <v>0</v>
      </c>
      <c r="Z195" s="296">
        <f t="shared" si="68"/>
        <v>0</v>
      </c>
      <c r="AA195" s="296">
        <f t="shared" si="68"/>
        <v>0</v>
      </c>
      <c r="AB195" s="296">
        <f t="shared" si="68"/>
        <v>0</v>
      </c>
      <c r="AC195" s="296">
        <f t="shared" si="68"/>
        <v>0</v>
      </c>
      <c r="AD195" s="287">
        <f t="shared" si="63"/>
        <v>0</v>
      </c>
      <c r="AE195" s="11"/>
      <c r="AH195" s="11"/>
      <c r="AI195" s="11"/>
      <c r="AJ195" s="11"/>
      <c r="AK195" s="11"/>
    </row>
    <row r="196" spans="2:37" ht="12.75" customHeight="1">
      <c r="B196" s="807">
        <f t="shared" si="52"/>
        <v>19</v>
      </c>
      <c r="C196" s="846"/>
      <c r="D196" s="465"/>
      <c r="E196" s="465"/>
      <c r="F196" s="294"/>
      <c r="G196" s="294"/>
      <c r="H196" s="294"/>
      <c r="I196" s="294"/>
      <c r="J196" s="294"/>
      <c r="K196" s="466"/>
      <c r="L196" s="468" t="s">
        <v>34</v>
      </c>
      <c r="M196" s="467"/>
      <c r="N196" s="468" t="s">
        <v>34</v>
      </c>
      <c r="O196" s="467"/>
      <c r="P196" s="468" t="s">
        <v>34</v>
      </c>
      <c r="Q196" s="467"/>
      <c r="R196" s="468" t="s">
        <v>34</v>
      </c>
      <c r="S196" s="467"/>
      <c r="T196" s="468" t="s">
        <v>34</v>
      </c>
      <c r="U196" s="467"/>
      <c r="V196" s="468" t="s">
        <v>34</v>
      </c>
      <c r="W196" s="467"/>
      <c r="X196" s="468" t="s">
        <v>34</v>
      </c>
      <c r="Y196" s="467"/>
      <c r="Z196" s="468" t="s">
        <v>34</v>
      </c>
      <c r="AA196" s="467"/>
      <c r="AB196" s="468" t="s">
        <v>34</v>
      </c>
      <c r="AC196" s="467"/>
      <c r="AD196" s="469"/>
      <c r="AE196" s="11"/>
      <c r="AH196" s="11"/>
      <c r="AI196" s="11"/>
      <c r="AJ196" s="11"/>
      <c r="AK196" s="11"/>
    </row>
    <row r="197" spans="2:37" ht="12.75" customHeight="1">
      <c r="B197" s="807">
        <f t="shared" si="52"/>
        <v>20</v>
      </c>
      <c r="C197" s="695" t="s">
        <v>42</v>
      </c>
      <c r="D197" s="11"/>
      <c r="E197" s="123"/>
      <c r="F197" s="123"/>
      <c r="G197" s="123"/>
      <c r="H197" s="123"/>
      <c r="I197" s="123"/>
      <c r="J197" s="123"/>
      <c r="K197" s="124"/>
      <c r="L197" s="449"/>
      <c r="M197" s="456"/>
      <c r="N197" s="455"/>
      <c r="O197" s="456"/>
      <c r="P197" s="455"/>
      <c r="Q197" s="456"/>
      <c r="R197" s="455"/>
      <c r="S197" s="456"/>
      <c r="T197" s="455"/>
      <c r="U197" s="456"/>
      <c r="V197" s="455"/>
      <c r="W197" s="456"/>
      <c r="X197" s="455"/>
      <c r="Y197" s="456"/>
      <c r="Z197" s="455"/>
      <c r="AA197" s="456"/>
      <c r="AB197" s="455"/>
      <c r="AC197" s="456"/>
      <c r="AD197" s="287"/>
      <c r="AE197" s="11"/>
      <c r="AH197" s="11"/>
      <c r="AI197" s="11"/>
      <c r="AJ197" s="11"/>
      <c r="AK197" s="11"/>
    </row>
    <row r="198" spans="2:37" ht="12.75" customHeight="1">
      <c r="B198" s="807">
        <f t="shared" si="52"/>
        <v>21</v>
      </c>
      <c r="C198" s="313"/>
      <c r="D198" s="282"/>
      <c r="E198" s="282" t="str">
        <f>C119</f>
        <v>... ATM δίκτυα</v>
      </c>
      <c r="F198" s="11"/>
      <c r="G198" s="11"/>
      <c r="H198" s="11"/>
      <c r="I198" s="11"/>
      <c r="J198" s="11"/>
      <c r="K198" s="89"/>
      <c r="L198" s="445">
        <f aca="true" t="shared" si="69" ref="L198:L203">L181+M181</f>
        <v>0</v>
      </c>
      <c r="M198" s="306"/>
      <c r="N198" s="305">
        <f aca="true" t="shared" si="70" ref="N198:N203">N181+O181</f>
        <v>0</v>
      </c>
      <c r="O198" s="306"/>
      <c r="P198" s="305">
        <f aca="true" t="shared" si="71" ref="P198:P203">P181+Q181</f>
        <v>0</v>
      </c>
      <c r="Q198" s="306"/>
      <c r="R198" s="305">
        <f aca="true" t="shared" si="72" ref="R198:R203">R181+S181</f>
        <v>0</v>
      </c>
      <c r="S198" s="306"/>
      <c r="T198" s="305">
        <f aca="true" t="shared" si="73" ref="T198:T203">T181+U181</f>
        <v>0</v>
      </c>
      <c r="U198" s="306"/>
      <c r="V198" s="305">
        <f aca="true" t="shared" si="74" ref="V198:V203">V181+W181</f>
        <v>0</v>
      </c>
      <c r="W198" s="306"/>
      <c r="X198" s="305">
        <f aca="true" t="shared" si="75" ref="X198:X203">X181+Y181</f>
        <v>0</v>
      </c>
      <c r="Y198" s="306"/>
      <c r="Z198" s="305">
        <f aca="true" t="shared" si="76" ref="Z198:Z203">Z181+AA181</f>
        <v>0</v>
      </c>
      <c r="AA198" s="306"/>
      <c r="AB198" s="305">
        <f aca="true" t="shared" si="77" ref="AB198:AB203">AB181+AC181</f>
        <v>0</v>
      </c>
      <c r="AC198" s="306"/>
      <c r="AD198" s="284">
        <f aca="true" t="shared" si="78" ref="AD198:AD203">SUM(L198:AC198)</f>
        <v>0</v>
      </c>
      <c r="AE198" s="11"/>
      <c r="AH198" s="11"/>
      <c r="AI198" s="11"/>
      <c r="AJ198" s="11"/>
      <c r="AK198" s="11"/>
    </row>
    <row r="199" spans="2:37" ht="12.75" customHeight="1">
      <c r="B199" s="807">
        <f t="shared" si="52"/>
        <v>22</v>
      </c>
      <c r="C199" s="313"/>
      <c r="D199" s="282"/>
      <c r="E199" s="282" t="str">
        <f>C120</f>
        <v>... Ethernet δίκτυα</v>
      </c>
      <c r="F199" s="11"/>
      <c r="G199" s="11"/>
      <c r="H199" s="11"/>
      <c r="I199" s="11"/>
      <c r="J199" s="11"/>
      <c r="K199" s="89"/>
      <c r="L199" s="445">
        <f t="shared" si="69"/>
        <v>0</v>
      </c>
      <c r="M199" s="306"/>
      <c r="N199" s="305">
        <f t="shared" si="70"/>
        <v>0</v>
      </c>
      <c r="O199" s="306"/>
      <c r="P199" s="305">
        <f t="shared" si="71"/>
        <v>0</v>
      </c>
      <c r="Q199" s="306"/>
      <c r="R199" s="305">
        <f t="shared" si="72"/>
        <v>0</v>
      </c>
      <c r="S199" s="306"/>
      <c r="T199" s="305">
        <f t="shared" si="73"/>
        <v>0</v>
      </c>
      <c r="U199" s="306"/>
      <c r="V199" s="305">
        <f t="shared" si="74"/>
        <v>0</v>
      </c>
      <c r="W199" s="306"/>
      <c r="X199" s="305">
        <f t="shared" si="75"/>
        <v>0</v>
      </c>
      <c r="Y199" s="306"/>
      <c r="Z199" s="305">
        <f t="shared" si="76"/>
        <v>0</v>
      </c>
      <c r="AA199" s="306"/>
      <c r="AB199" s="305">
        <f t="shared" si="77"/>
        <v>0</v>
      </c>
      <c r="AC199" s="306"/>
      <c r="AD199" s="284">
        <f t="shared" si="78"/>
        <v>0</v>
      </c>
      <c r="AE199" s="11"/>
      <c r="AH199" s="11"/>
      <c r="AI199" s="11"/>
      <c r="AJ199" s="11"/>
      <c r="AK199" s="11"/>
    </row>
    <row r="200" spans="2:37" ht="12.75" customHeight="1">
      <c r="B200" s="807">
        <f t="shared" si="52"/>
        <v>23</v>
      </c>
      <c r="C200" s="313"/>
      <c r="D200" s="282"/>
      <c r="E200" s="282" t="str">
        <f>C121</f>
        <v>... IP δίκτυα</v>
      </c>
      <c r="F200" s="11"/>
      <c r="G200" s="11"/>
      <c r="H200" s="11"/>
      <c r="I200" s="11"/>
      <c r="J200" s="11"/>
      <c r="K200" s="89"/>
      <c r="L200" s="445">
        <f t="shared" si="69"/>
        <v>0</v>
      </c>
      <c r="M200" s="306"/>
      <c r="N200" s="305">
        <f t="shared" si="70"/>
        <v>0</v>
      </c>
      <c r="O200" s="306"/>
      <c r="P200" s="305">
        <f t="shared" si="71"/>
        <v>0</v>
      </c>
      <c r="Q200" s="306"/>
      <c r="R200" s="305">
        <f t="shared" si="72"/>
        <v>0</v>
      </c>
      <c r="S200" s="306"/>
      <c r="T200" s="305">
        <f t="shared" si="73"/>
        <v>0</v>
      </c>
      <c r="U200" s="306"/>
      <c r="V200" s="305">
        <f t="shared" si="74"/>
        <v>0</v>
      </c>
      <c r="W200" s="306"/>
      <c r="X200" s="305">
        <f t="shared" si="75"/>
        <v>0</v>
      </c>
      <c r="Y200" s="306"/>
      <c r="Z200" s="305">
        <f t="shared" si="76"/>
        <v>0</v>
      </c>
      <c r="AA200" s="306"/>
      <c r="AB200" s="305">
        <f t="shared" si="77"/>
        <v>0</v>
      </c>
      <c r="AC200" s="306"/>
      <c r="AD200" s="284">
        <f t="shared" si="78"/>
        <v>0</v>
      </c>
      <c r="AE200" s="11"/>
      <c r="AH200" s="11"/>
      <c r="AI200" s="11"/>
      <c r="AJ200" s="11"/>
      <c r="AK200" s="11"/>
    </row>
    <row r="201" spans="2:37" ht="12.75" customHeight="1">
      <c r="B201" s="807">
        <f t="shared" si="52"/>
        <v>24</v>
      </c>
      <c r="C201" s="313"/>
      <c r="D201" s="282"/>
      <c r="E201" s="282" t="str">
        <f>C122</f>
        <v>... PSTN</v>
      </c>
      <c r="F201" s="11"/>
      <c r="G201" s="11"/>
      <c r="H201" s="11"/>
      <c r="I201" s="11"/>
      <c r="J201" s="11"/>
      <c r="K201" s="89"/>
      <c r="L201" s="445">
        <f t="shared" si="69"/>
        <v>0</v>
      </c>
      <c r="M201" s="306"/>
      <c r="N201" s="305">
        <f t="shared" si="70"/>
        <v>0</v>
      </c>
      <c r="O201" s="306"/>
      <c r="P201" s="305">
        <f t="shared" si="71"/>
        <v>0</v>
      </c>
      <c r="Q201" s="306"/>
      <c r="R201" s="305">
        <f t="shared" si="72"/>
        <v>0</v>
      </c>
      <c r="S201" s="306"/>
      <c r="T201" s="305">
        <f t="shared" si="73"/>
        <v>0</v>
      </c>
      <c r="U201" s="306"/>
      <c r="V201" s="305">
        <f t="shared" si="74"/>
        <v>0</v>
      </c>
      <c r="W201" s="306"/>
      <c r="X201" s="305">
        <f t="shared" si="75"/>
        <v>0</v>
      </c>
      <c r="Y201" s="306"/>
      <c r="Z201" s="305">
        <f t="shared" si="76"/>
        <v>0</v>
      </c>
      <c r="AA201" s="306"/>
      <c r="AB201" s="305">
        <f t="shared" si="77"/>
        <v>0</v>
      </c>
      <c r="AC201" s="306"/>
      <c r="AD201" s="284">
        <f t="shared" si="78"/>
        <v>0</v>
      </c>
      <c r="AE201" s="11"/>
      <c r="AH201" s="11"/>
      <c r="AI201" s="11"/>
      <c r="AJ201" s="11"/>
      <c r="AK201" s="11"/>
    </row>
    <row r="202" spans="2:37" ht="12.75" customHeight="1">
      <c r="B202" s="807">
        <f t="shared" si="52"/>
        <v>25</v>
      </c>
      <c r="C202" s="511"/>
      <c r="D202" s="323"/>
      <c r="E202" s="323" t="str">
        <f>C123</f>
        <v>... Μισθωμένες γραμμές που υλοποιούνται αμιγώς με SDH ή άλλες τεχνολογίες πολυπλεξίας</v>
      </c>
      <c r="F202" s="293"/>
      <c r="G202" s="293"/>
      <c r="H202" s="293"/>
      <c r="I202" s="293"/>
      <c r="J202" s="293"/>
      <c r="K202" s="299"/>
      <c r="L202" s="450">
        <f t="shared" si="69"/>
        <v>0</v>
      </c>
      <c r="M202" s="453"/>
      <c r="N202" s="454">
        <f t="shared" si="70"/>
        <v>0</v>
      </c>
      <c r="O202" s="453"/>
      <c r="P202" s="454">
        <f t="shared" si="71"/>
        <v>0</v>
      </c>
      <c r="Q202" s="453"/>
      <c r="R202" s="454">
        <f t="shared" si="72"/>
        <v>0</v>
      </c>
      <c r="S202" s="453"/>
      <c r="T202" s="454">
        <f t="shared" si="73"/>
        <v>0</v>
      </c>
      <c r="U202" s="453"/>
      <c r="V202" s="454">
        <f t="shared" si="74"/>
        <v>0</v>
      </c>
      <c r="W202" s="453"/>
      <c r="X202" s="454">
        <f t="shared" si="75"/>
        <v>0</v>
      </c>
      <c r="Y202" s="453"/>
      <c r="Z202" s="454">
        <f t="shared" si="76"/>
        <v>0</v>
      </c>
      <c r="AA202" s="453"/>
      <c r="AB202" s="454">
        <f t="shared" si="77"/>
        <v>0</v>
      </c>
      <c r="AC202" s="453"/>
      <c r="AD202" s="284">
        <f t="shared" si="78"/>
        <v>0</v>
      </c>
      <c r="AE202" s="11"/>
      <c r="AH202" s="11"/>
      <c r="AI202" s="11"/>
      <c r="AJ202" s="11"/>
      <c r="AK202" s="11"/>
    </row>
    <row r="203" spans="2:37" ht="12.75" customHeight="1">
      <c r="B203" s="807">
        <f t="shared" si="52"/>
        <v>26</v>
      </c>
      <c r="C203" s="512"/>
      <c r="D203" s="429" t="str">
        <f>C124</f>
        <v>Σύνολο</v>
      </c>
      <c r="E203" s="429"/>
      <c r="F203" s="269"/>
      <c r="G203" s="269"/>
      <c r="H203" s="269"/>
      <c r="I203" s="269"/>
      <c r="J203" s="269"/>
      <c r="K203" s="430"/>
      <c r="L203" s="448">
        <f t="shared" si="69"/>
        <v>0</v>
      </c>
      <c r="M203" s="435"/>
      <c r="N203" s="436">
        <f t="shared" si="70"/>
        <v>0</v>
      </c>
      <c r="O203" s="435"/>
      <c r="P203" s="436">
        <f t="shared" si="71"/>
        <v>0</v>
      </c>
      <c r="Q203" s="435"/>
      <c r="R203" s="436">
        <f t="shared" si="72"/>
        <v>0</v>
      </c>
      <c r="S203" s="435"/>
      <c r="T203" s="436">
        <f t="shared" si="73"/>
        <v>0</v>
      </c>
      <c r="U203" s="435"/>
      <c r="V203" s="436">
        <f t="shared" si="74"/>
        <v>0</v>
      </c>
      <c r="W203" s="435"/>
      <c r="X203" s="436">
        <f t="shared" si="75"/>
        <v>0</v>
      </c>
      <c r="Y203" s="435"/>
      <c r="Z203" s="436">
        <f t="shared" si="76"/>
        <v>0</v>
      </c>
      <c r="AA203" s="435"/>
      <c r="AB203" s="436">
        <f t="shared" si="77"/>
        <v>0</v>
      </c>
      <c r="AC203" s="435"/>
      <c r="AD203" s="464">
        <f t="shared" si="78"/>
        <v>0</v>
      </c>
      <c r="AE203" s="11"/>
      <c r="AH203" s="11"/>
      <c r="AI203" s="11"/>
      <c r="AJ203" s="11"/>
      <c r="AK203" s="11"/>
    </row>
    <row r="204" spans="2:37" ht="12.75" customHeight="1">
      <c r="B204" s="807">
        <f t="shared" si="52"/>
        <v>27</v>
      </c>
      <c r="C204" s="695" t="s">
        <v>39</v>
      </c>
      <c r="D204" s="335"/>
      <c r="E204" s="335"/>
      <c r="F204" s="335"/>
      <c r="G204" s="335"/>
      <c r="H204" s="335"/>
      <c r="I204" s="335"/>
      <c r="J204" s="335"/>
      <c r="K204" s="336"/>
      <c r="L204" s="447"/>
      <c r="M204" s="443"/>
      <c r="N204" s="451"/>
      <c r="O204" s="443"/>
      <c r="P204" s="451"/>
      <c r="Q204" s="443"/>
      <c r="R204" s="451"/>
      <c r="S204" s="443"/>
      <c r="T204" s="451"/>
      <c r="U204" s="443"/>
      <c r="V204" s="451"/>
      <c r="W204" s="443"/>
      <c r="X204" s="451"/>
      <c r="Y204" s="443"/>
      <c r="Z204" s="451"/>
      <c r="AA204" s="443"/>
      <c r="AB204" s="451"/>
      <c r="AC204" s="443"/>
      <c r="AD204" s="287"/>
      <c r="AE204" s="11"/>
      <c r="AH204" s="11"/>
      <c r="AI204" s="11"/>
      <c r="AJ204" s="11"/>
      <c r="AK204" s="11"/>
    </row>
    <row r="205" spans="2:37" ht="12.75" customHeight="1">
      <c r="B205" s="807">
        <f t="shared" si="52"/>
        <v>28</v>
      </c>
      <c r="C205" s="283"/>
      <c r="D205" s="282"/>
      <c r="E205" s="282" t="str">
        <f>C119</f>
        <v>... ATM δίκτυα</v>
      </c>
      <c r="F205" s="11"/>
      <c r="G205" s="11"/>
      <c r="H205" s="11"/>
      <c r="I205" s="11"/>
      <c r="J205" s="11"/>
      <c r="K205" s="89"/>
      <c r="L205" s="445">
        <f aca="true" t="shared" si="79" ref="L205:L210">L190+M190</f>
        <v>0</v>
      </c>
      <c r="M205" s="306"/>
      <c r="N205" s="305">
        <f aca="true" t="shared" si="80" ref="N205:N210">N190+O190</f>
        <v>0</v>
      </c>
      <c r="O205" s="306"/>
      <c r="P205" s="305">
        <f aca="true" t="shared" si="81" ref="P205:P210">P190+Q190</f>
        <v>0</v>
      </c>
      <c r="Q205" s="306"/>
      <c r="R205" s="305">
        <f aca="true" t="shared" si="82" ref="R205:R210">R190+S190</f>
        <v>0</v>
      </c>
      <c r="S205" s="306"/>
      <c r="T205" s="305">
        <f aca="true" t="shared" si="83" ref="T205:T210">T190+U190</f>
        <v>0</v>
      </c>
      <c r="U205" s="306"/>
      <c r="V205" s="305">
        <f aca="true" t="shared" si="84" ref="V205:V210">V190+W190</f>
        <v>0</v>
      </c>
      <c r="W205" s="306"/>
      <c r="X205" s="305">
        <f aca="true" t="shared" si="85" ref="X205:X210">X190+Y190</f>
        <v>0</v>
      </c>
      <c r="Y205" s="306"/>
      <c r="Z205" s="305">
        <f aca="true" t="shared" si="86" ref="Z205:Z210">Z190+AA190</f>
        <v>0</v>
      </c>
      <c r="AA205" s="306"/>
      <c r="AB205" s="305">
        <f aca="true" t="shared" si="87" ref="AB205:AB210">AB190+AC190</f>
        <v>0</v>
      </c>
      <c r="AC205" s="306"/>
      <c r="AD205" s="284">
        <f aca="true" t="shared" si="88" ref="AD205:AD210">SUM(L205:AC205)</f>
        <v>0</v>
      </c>
      <c r="AE205" s="11"/>
      <c r="AH205" s="11"/>
      <c r="AI205" s="11"/>
      <c r="AJ205" s="11"/>
      <c r="AK205" s="11"/>
    </row>
    <row r="206" spans="2:37" ht="12.75" customHeight="1">
      <c r="B206" s="807">
        <f t="shared" si="52"/>
        <v>29</v>
      </c>
      <c r="C206" s="283"/>
      <c r="D206" s="282"/>
      <c r="E206" s="282" t="str">
        <f>C120</f>
        <v>... Ethernet δίκτυα</v>
      </c>
      <c r="F206" s="11"/>
      <c r="G206" s="11"/>
      <c r="H206" s="11"/>
      <c r="I206" s="11"/>
      <c r="J206" s="11"/>
      <c r="K206" s="89"/>
      <c r="L206" s="445">
        <f t="shared" si="79"/>
        <v>0</v>
      </c>
      <c r="M206" s="306"/>
      <c r="N206" s="305">
        <f t="shared" si="80"/>
        <v>0</v>
      </c>
      <c r="O206" s="306"/>
      <c r="P206" s="305">
        <f t="shared" si="81"/>
        <v>0</v>
      </c>
      <c r="Q206" s="306"/>
      <c r="R206" s="305">
        <f t="shared" si="82"/>
        <v>0</v>
      </c>
      <c r="S206" s="306"/>
      <c r="T206" s="305">
        <f t="shared" si="83"/>
        <v>0</v>
      </c>
      <c r="U206" s="306"/>
      <c r="V206" s="305">
        <f t="shared" si="84"/>
        <v>0</v>
      </c>
      <c r="W206" s="306"/>
      <c r="X206" s="305">
        <f t="shared" si="85"/>
        <v>0</v>
      </c>
      <c r="Y206" s="306"/>
      <c r="Z206" s="305">
        <f t="shared" si="86"/>
        <v>0</v>
      </c>
      <c r="AA206" s="306"/>
      <c r="AB206" s="305">
        <f t="shared" si="87"/>
        <v>0</v>
      </c>
      <c r="AC206" s="306"/>
      <c r="AD206" s="284">
        <f t="shared" si="88"/>
        <v>0</v>
      </c>
      <c r="AE206" s="11"/>
      <c r="AH206" s="11"/>
      <c r="AI206" s="11"/>
      <c r="AJ206" s="11"/>
      <c r="AK206" s="11"/>
    </row>
    <row r="207" spans="2:37" ht="12.75" customHeight="1">
      <c r="B207" s="807">
        <f t="shared" si="52"/>
        <v>30</v>
      </c>
      <c r="C207" s="283"/>
      <c r="D207" s="282"/>
      <c r="E207" s="282" t="str">
        <f>C121</f>
        <v>... IP δίκτυα</v>
      </c>
      <c r="F207" s="11"/>
      <c r="G207" s="11"/>
      <c r="H207" s="11"/>
      <c r="I207" s="11"/>
      <c r="J207" s="11"/>
      <c r="K207" s="89"/>
      <c r="L207" s="445">
        <f t="shared" si="79"/>
        <v>0</v>
      </c>
      <c r="M207" s="306"/>
      <c r="N207" s="305">
        <f t="shared" si="80"/>
        <v>0</v>
      </c>
      <c r="O207" s="306"/>
      <c r="P207" s="305">
        <f t="shared" si="81"/>
        <v>0</v>
      </c>
      <c r="Q207" s="306"/>
      <c r="R207" s="305">
        <f t="shared" si="82"/>
        <v>0</v>
      </c>
      <c r="S207" s="306"/>
      <c r="T207" s="305">
        <f t="shared" si="83"/>
        <v>0</v>
      </c>
      <c r="U207" s="306"/>
      <c r="V207" s="305">
        <f t="shared" si="84"/>
        <v>0</v>
      </c>
      <c r="W207" s="306"/>
      <c r="X207" s="305">
        <f t="shared" si="85"/>
        <v>0</v>
      </c>
      <c r="Y207" s="306"/>
      <c r="Z207" s="305">
        <f t="shared" si="86"/>
        <v>0</v>
      </c>
      <c r="AA207" s="306"/>
      <c r="AB207" s="305">
        <f t="shared" si="87"/>
        <v>0</v>
      </c>
      <c r="AC207" s="306"/>
      <c r="AD207" s="284">
        <f t="shared" si="88"/>
        <v>0</v>
      </c>
      <c r="AE207" s="11"/>
      <c r="AH207" s="11"/>
      <c r="AI207" s="11"/>
      <c r="AJ207" s="11"/>
      <c r="AK207" s="11"/>
    </row>
    <row r="208" spans="2:37" ht="12.75" customHeight="1">
      <c r="B208" s="807">
        <f t="shared" si="52"/>
        <v>31</v>
      </c>
      <c r="C208" s="283"/>
      <c r="D208" s="282"/>
      <c r="E208" s="282" t="str">
        <f>C122</f>
        <v>... PSTN</v>
      </c>
      <c r="F208" s="11"/>
      <c r="G208" s="11"/>
      <c r="H208" s="11"/>
      <c r="I208" s="11"/>
      <c r="J208" s="11"/>
      <c r="K208" s="89"/>
      <c r="L208" s="445">
        <f t="shared" si="79"/>
        <v>0</v>
      </c>
      <c r="M208" s="306"/>
      <c r="N208" s="305">
        <f t="shared" si="80"/>
        <v>0</v>
      </c>
      <c r="O208" s="306"/>
      <c r="P208" s="305">
        <f t="shared" si="81"/>
        <v>0</v>
      </c>
      <c r="Q208" s="306"/>
      <c r="R208" s="305">
        <f t="shared" si="82"/>
        <v>0</v>
      </c>
      <c r="S208" s="306"/>
      <c r="T208" s="305">
        <f t="shared" si="83"/>
        <v>0</v>
      </c>
      <c r="U208" s="306"/>
      <c r="V208" s="305">
        <f t="shared" si="84"/>
        <v>0</v>
      </c>
      <c r="W208" s="306"/>
      <c r="X208" s="305">
        <f t="shared" si="85"/>
        <v>0</v>
      </c>
      <c r="Y208" s="306"/>
      <c r="Z208" s="305">
        <f t="shared" si="86"/>
        <v>0</v>
      </c>
      <c r="AA208" s="306"/>
      <c r="AB208" s="305">
        <f t="shared" si="87"/>
        <v>0</v>
      </c>
      <c r="AC208" s="306"/>
      <c r="AD208" s="284">
        <f t="shared" si="88"/>
        <v>0</v>
      </c>
      <c r="AE208" s="11"/>
      <c r="AH208" s="11"/>
      <c r="AI208" s="11"/>
      <c r="AJ208" s="11"/>
      <c r="AK208" s="11"/>
    </row>
    <row r="209" spans="2:37" ht="12.75" customHeight="1">
      <c r="B209" s="807">
        <f t="shared" si="52"/>
        <v>32</v>
      </c>
      <c r="C209" s="452"/>
      <c r="D209" s="323"/>
      <c r="E209" s="323" t="str">
        <f>C123</f>
        <v>... Μισθωμένες γραμμές που υλοποιούνται αμιγώς με SDH ή άλλες τεχνολογίες πολυπλεξίας</v>
      </c>
      <c r="F209" s="293"/>
      <c r="G209" s="293"/>
      <c r="H209" s="293"/>
      <c r="I209" s="293"/>
      <c r="J209" s="293"/>
      <c r="K209" s="299"/>
      <c r="L209" s="450">
        <f t="shared" si="79"/>
        <v>0</v>
      </c>
      <c r="M209" s="453"/>
      <c r="N209" s="454">
        <f t="shared" si="80"/>
        <v>0</v>
      </c>
      <c r="O209" s="453"/>
      <c r="P209" s="454">
        <f t="shared" si="81"/>
        <v>0</v>
      </c>
      <c r="Q209" s="453"/>
      <c r="R209" s="454">
        <f t="shared" si="82"/>
        <v>0</v>
      </c>
      <c r="S209" s="453"/>
      <c r="T209" s="454">
        <f t="shared" si="83"/>
        <v>0</v>
      </c>
      <c r="U209" s="453"/>
      <c r="V209" s="454">
        <f t="shared" si="84"/>
        <v>0</v>
      </c>
      <c r="W209" s="453"/>
      <c r="X209" s="454">
        <f t="shared" si="85"/>
        <v>0</v>
      </c>
      <c r="Y209" s="453"/>
      <c r="Z209" s="454">
        <f t="shared" si="86"/>
        <v>0</v>
      </c>
      <c r="AA209" s="453"/>
      <c r="AB209" s="454">
        <f t="shared" si="87"/>
        <v>0</v>
      </c>
      <c r="AC209" s="453"/>
      <c r="AD209" s="284">
        <f t="shared" si="88"/>
        <v>0</v>
      </c>
      <c r="AE209" s="11"/>
      <c r="AH209" s="11"/>
      <c r="AI209" s="11"/>
      <c r="AJ209" s="11"/>
      <c r="AK209" s="11"/>
    </row>
    <row r="210" spans="2:37" ht="12.75" customHeight="1" thickBot="1">
      <c r="B210" s="814">
        <f t="shared" si="52"/>
        <v>33</v>
      </c>
      <c r="C210" s="510"/>
      <c r="D210" s="460" t="str">
        <f>C124</f>
        <v>Σύνολο</v>
      </c>
      <c r="E210" s="460"/>
      <c r="F210" s="219"/>
      <c r="G210" s="219"/>
      <c r="H210" s="219"/>
      <c r="I210" s="219"/>
      <c r="J210" s="219"/>
      <c r="K210" s="248"/>
      <c r="L210" s="462">
        <f t="shared" si="79"/>
        <v>0</v>
      </c>
      <c r="M210" s="458"/>
      <c r="N210" s="459">
        <f t="shared" si="80"/>
        <v>0</v>
      </c>
      <c r="O210" s="458"/>
      <c r="P210" s="459">
        <f t="shared" si="81"/>
        <v>0</v>
      </c>
      <c r="Q210" s="458"/>
      <c r="R210" s="459">
        <f t="shared" si="82"/>
        <v>0</v>
      </c>
      <c r="S210" s="458"/>
      <c r="T210" s="459">
        <f t="shared" si="83"/>
        <v>0</v>
      </c>
      <c r="U210" s="458"/>
      <c r="V210" s="459">
        <f t="shared" si="84"/>
        <v>0</v>
      </c>
      <c r="W210" s="458"/>
      <c r="X210" s="459">
        <f t="shared" si="85"/>
        <v>0</v>
      </c>
      <c r="Y210" s="458"/>
      <c r="Z210" s="459">
        <f t="shared" si="86"/>
        <v>0</v>
      </c>
      <c r="AA210" s="458"/>
      <c r="AB210" s="459">
        <f t="shared" si="87"/>
        <v>0</v>
      </c>
      <c r="AC210" s="458"/>
      <c r="AD210" s="703">
        <f t="shared" si="88"/>
        <v>0</v>
      </c>
      <c r="AE210" s="11"/>
      <c r="AH210" s="11"/>
      <c r="AI210" s="11"/>
      <c r="AJ210" s="11"/>
      <c r="AK210" s="11"/>
    </row>
    <row r="211" spans="2:20" ht="12.75" customHeight="1">
      <c r="B211" s="45"/>
      <c r="C211" s="277"/>
      <c r="D211" s="282"/>
      <c r="E211" s="282"/>
      <c r="F211" s="11"/>
      <c r="G211" s="11"/>
      <c r="H211" s="11"/>
      <c r="I211" s="11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</row>
    <row r="212" spans="1:27" s="21" customFormat="1" ht="12.75" customHeight="1">
      <c r="A212" s="230" t="s">
        <v>41</v>
      </c>
      <c r="B212" s="263"/>
      <c r="U212" s="264"/>
      <c r="X212" s="264"/>
      <c r="Y212" s="264"/>
      <c r="Z212" s="264"/>
      <c r="AA212" s="264"/>
    </row>
    <row r="213" spans="1:27" s="21" customFormat="1" ht="12.75" customHeight="1">
      <c r="A213" s="11"/>
      <c r="B213" s="263"/>
      <c r="U213" s="264"/>
      <c r="X213" s="264"/>
      <c r="Y213" s="264"/>
      <c r="Z213" s="264"/>
      <c r="AA213" s="264"/>
    </row>
    <row r="214" spans="2:3" ht="12.75" customHeight="1" thickBot="1">
      <c r="B214" s="114"/>
      <c r="C214" s="278"/>
    </row>
    <row r="215" spans="2:30" ht="12.75" customHeight="1" thickBot="1">
      <c r="B215" s="114"/>
      <c r="C215" s="278"/>
      <c r="I215" s="11"/>
      <c r="J215" s="1533" t="str">
        <f>L175</f>
        <v>Κύρια Κέντρα Κόστους</v>
      </c>
      <c r="K215" s="1534"/>
      <c r="L215" s="1534"/>
      <c r="M215" s="1534"/>
      <c r="N215" s="1534"/>
      <c r="O215" s="1534"/>
      <c r="P215" s="1534"/>
      <c r="Q215" s="1534"/>
      <c r="R215" s="1535"/>
      <c r="S215" s="1533" t="s">
        <v>94</v>
      </c>
      <c r="T215" s="1534"/>
      <c r="U215" s="1534"/>
      <c r="V215" s="1534"/>
      <c r="W215" s="1535"/>
      <c r="Y215" s="6"/>
      <c r="Z215" s="6"/>
      <c r="AB215" s="11"/>
      <c r="AC215" s="11"/>
      <c r="AD215" s="11"/>
    </row>
    <row r="216" spans="2:34" s="288" customFormat="1" ht="130.5" customHeight="1" thickBot="1">
      <c r="B216" s="289"/>
      <c r="C216" s="290"/>
      <c r="J216" s="817" t="str">
        <f>Υπόδειγμα_2!AD173</f>
        <v>DSLAMs για ATM</v>
      </c>
      <c r="K216" s="815" t="str">
        <f>Υπόδειγμα_2!AE173</f>
        <v>DSLAMs για IP</v>
      </c>
      <c r="L216" s="815" t="str">
        <f>Υπόδειγμα_2!AF173</f>
        <v>Συγκεντρωτές για ATM</v>
      </c>
      <c r="M216" s="815" t="str">
        <f>Υπόδειγμα_2!AG173</f>
        <v>Συγκεντρωτές Ethernet/IP</v>
      </c>
      <c r="N216" s="815" t="str">
        <f>Υπόδειγμα_2!AH173</f>
        <v>BRAS για ATM</v>
      </c>
      <c r="O216" s="815" t="str">
        <f>Υπόδειγμα_2!AI173</f>
        <v>BRAS για IP</v>
      </c>
      <c r="P216" s="815" t="str">
        <f>Υπόδειγμα_2!AJ173</f>
        <v>ATM κόμβοι (π.χ. κέντρα μεταγωγής και συγκεντρωτές)</v>
      </c>
      <c r="Q216" s="815" t="str">
        <f>Υπόδειγμα_2!AK173</f>
        <v>Κόμβοι Ethernet/IP (π.χ. κέντρα μεταγωγής )</v>
      </c>
      <c r="R216" s="815" t="str">
        <f>Υπόδειγμα_2!AL173</f>
        <v>IP-δρομολογητές</v>
      </c>
      <c r="S216" s="815" t="str">
        <f>C119</f>
        <v>... ATM δίκτυα</v>
      </c>
      <c r="T216" s="815" t="str">
        <f>E206</f>
        <v>... Ethernet δίκτυα</v>
      </c>
      <c r="U216" s="815" t="str">
        <f>C121</f>
        <v>... IP δίκτυα</v>
      </c>
      <c r="V216" s="815" t="str">
        <f>C122</f>
        <v>... PSTN</v>
      </c>
      <c r="W216" s="816" t="str">
        <f>C123</f>
        <v>... Μισθωμένες γραμμές που υλοποιούνται αμιγώς με SDH ή άλλες τεχνολογίες πολυπλεξίας</v>
      </c>
      <c r="X216" s="474"/>
      <c r="AE216" s="37"/>
      <c r="AF216" s="37"/>
      <c r="AG216" s="37"/>
      <c r="AH216" s="37"/>
    </row>
    <row r="217" spans="2:34" s="288" customFormat="1" ht="12.75" customHeight="1">
      <c r="B217" s="301">
        <v>1</v>
      </c>
      <c r="C217" s="847" t="str">
        <f>D136</f>
        <v>LRIC κορμού - ποσό που κατανέμεται σε...</v>
      </c>
      <c r="D217" s="848"/>
      <c r="E217" s="848"/>
      <c r="F217" s="579"/>
      <c r="G217" s="579"/>
      <c r="H217" s="579"/>
      <c r="I217" s="849"/>
      <c r="J217" s="842">
        <f>Υπόδειγμα_2!AD308</f>
        <v>0</v>
      </c>
      <c r="K217" s="705">
        <f>Υπόδειγμα_2!AE308</f>
        <v>0</v>
      </c>
      <c r="L217" s="705">
        <f>Υπόδειγμα_2!AF308</f>
        <v>0</v>
      </c>
      <c r="M217" s="705">
        <f>Υπόδειγμα_2!AG308</f>
        <v>0</v>
      </c>
      <c r="N217" s="705">
        <f>Υπόδειγμα_2!AH308</f>
        <v>0</v>
      </c>
      <c r="O217" s="705">
        <f>Υπόδειγμα_2!AI308</f>
        <v>0</v>
      </c>
      <c r="P217" s="705">
        <f>Υπόδειγμα_2!AJ308</f>
        <v>0</v>
      </c>
      <c r="Q217" s="705">
        <f>Υπόδειγμα_2!AK308</f>
        <v>0</v>
      </c>
      <c r="R217" s="705">
        <f>Υπόδειγμα_2!AL308</f>
        <v>0</v>
      </c>
      <c r="S217" s="705">
        <f>AD137</f>
        <v>0</v>
      </c>
      <c r="T217" s="705">
        <f>AD138</f>
        <v>0</v>
      </c>
      <c r="U217" s="705">
        <f>AD139</f>
        <v>0</v>
      </c>
      <c r="V217" s="705">
        <f>AD140</f>
        <v>0</v>
      </c>
      <c r="W217" s="706">
        <f>AD141</f>
        <v>0</v>
      </c>
      <c r="AE217" s="37"/>
      <c r="AF217" s="37"/>
      <c r="AG217" s="37"/>
      <c r="AH217" s="37"/>
    </row>
    <row r="218" spans="2:34" s="288" customFormat="1" ht="30" customHeight="1">
      <c r="B218" s="302">
        <f>B217+1</f>
        <v>2</v>
      </c>
      <c r="C218" s="1618" t="str">
        <f>J25</f>
        <v>Τμήμα κοινού κόστους υπηρεσιών πρόσβασης και κορμού που έχει κατανεμηθεί στις "υπηρεσίες κορμού" </v>
      </c>
      <c r="D218" s="1619"/>
      <c r="E218" s="1619"/>
      <c r="F218" s="1619"/>
      <c r="G218" s="1619"/>
      <c r="H218" s="702"/>
      <c r="I218" s="127"/>
      <c r="J218" s="486">
        <f>Υπόδειγμα_2!AD382</f>
        <v>0</v>
      </c>
      <c r="K218" s="475">
        <f>Υπόδειγμα_2!AE382</f>
        <v>0</v>
      </c>
      <c r="L218" s="475">
        <f>Υπόδειγμα_2!AF382</f>
        <v>0</v>
      </c>
      <c r="M218" s="475">
        <f>Υπόδειγμα_2!AG382</f>
        <v>0</v>
      </c>
      <c r="N218" s="475">
        <f>Υπόδειγμα_2!AH382</f>
        <v>0</v>
      </c>
      <c r="O218" s="475">
        <f>Υπόδειγμα_2!AI382</f>
        <v>0</v>
      </c>
      <c r="P218" s="475">
        <f>Υπόδειγμα_2!AJ382</f>
        <v>0</v>
      </c>
      <c r="Q218" s="475">
        <f>Υπόδειγμα_2!AK382</f>
        <v>0</v>
      </c>
      <c r="R218" s="475">
        <f>Υπόδειγμα_2!AL382</f>
        <v>0</v>
      </c>
      <c r="S218" s="475">
        <f>AD149</f>
        <v>0</v>
      </c>
      <c r="T218" s="475">
        <f>AD150</f>
        <v>0</v>
      </c>
      <c r="U218" s="475">
        <f>AD151</f>
        <v>0</v>
      </c>
      <c r="V218" s="475">
        <f>AD152</f>
        <v>0</v>
      </c>
      <c r="W218" s="707">
        <f>AD153</f>
        <v>0</v>
      </c>
      <c r="AE218" s="37"/>
      <c r="AF218" s="37"/>
      <c r="AG218" s="37"/>
      <c r="AH218" s="37"/>
    </row>
    <row r="219" spans="2:34" s="288" customFormat="1" ht="31.5" customHeight="1" thickBot="1">
      <c r="B219" s="302">
        <f>B218+1</f>
        <v>3</v>
      </c>
      <c r="C219" s="1618" t="str">
        <f>C197</f>
        <v>Μεσοσταθμισμένο απασχολούμενο κεφάλαιο επαυξητικό των υπηρεσιών κορμού - ποσό που κατανέμεται σε …</v>
      </c>
      <c r="D219" s="1619"/>
      <c r="E219" s="1619"/>
      <c r="F219" s="1619"/>
      <c r="G219" s="1619"/>
      <c r="H219" s="702"/>
      <c r="I219" s="127"/>
      <c r="J219" s="486">
        <f>Υπόδειγμα_2!AD304</f>
        <v>0</v>
      </c>
      <c r="K219" s="475">
        <f>Υπόδειγμα_2!AE304</f>
        <v>0</v>
      </c>
      <c r="L219" s="475">
        <f>Υπόδειγμα_2!AF304</f>
        <v>0</v>
      </c>
      <c r="M219" s="475">
        <f>Υπόδειγμα_2!AG304</f>
        <v>0</v>
      </c>
      <c r="N219" s="475">
        <f>Υπόδειγμα_2!AH304</f>
        <v>0</v>
      </c>
      <c r="O219" s="475">
        <f>Υπόδειγμα_2!AI304</f>
        <v>0</v>
      </c>
      <c r="P219" s="475">
        <f>Υπόδειγμα_2!AJ304</f>
        <v>0</v>
      </c>
      <c r="Q219" s="475">
        <f>Υπόδειγμα_2!AK304</f>
        <v>0</v>
      </c>
      <c r="R219" s="475">
        <f>Υπόδειγμα_2!AL304</f>
        <v>0</v>
      </c>
      <c r="S219" s="475">
        <f>AD198</f>
        <v>0</v>
      </c>
      <c r="T219" s="475">
        <f>AD199</f>
        <v>0</v>
      </c>
      <c r="U219" s="475">
        <f>AD200</f>
        <v>0</v>
      </c>
      <c r="V219" s="475">
        <f>AD201</f>
        <v>0</v>
      </c>
      <c r="W219" s="707">
        <f>AD202</f>
        <v>0</v>
      </c>
      <c r="AE219" s="37"/>
      <c r="AF219" s="37"/>
      <c r="AG219" s="37"/>
      <c r="AH219" s="37"/>
    </row>
    <row r="220" spans="2:34" s="288" customFormat="1" ht="36" customHeight="1" thickBot="1">
      <c r="B220" s="302">
        <f aca="true" t="shared" si="89" ref="B220:B334">B219+1</f>
        <v>4</v>
      </c>
      <c r="C220" s="1615" t="str">
        <f>L25</f>
        <v>Μεσοσταθμισμένο απασχολούμενο κεφάλαιο κοινό για τις υπηρεσίες πρόσβασης και κορμού που έχει κατανεμηθεί στις "υπηρεσίες κορμού" </v>
      </c>
      <c r="D220" s="1616"/>
      <c r="E220" s="1616"/>
      <c r="F220" s="1616"/>
      <c r="G220" s="1616"/>
      <c r="H220" s="1617"/>
      <c r="I220" s="875"/>
      <c r="J220" s="840">
        <f>Υπόδειγμα_2!AD378</f>
        <v>0</v>
      </c>
      <c r="K220" s="840">
        <f>Υπόδειγμα_2!AE378</f>
        <v>0</v>
      </c>
      <c r="L220" s="840">
        <f>Υπόδειγμα_2!AF378</f>
        <v>0</v>
      </c>
      <c r="M220" s="840">
        <f>Υπόδειγμα_2!AG378</f>
        <v>0</v>
      </c>
      <c r="N220" s="838">
        <f>Υπόδειγμα_2!AH378</f>
        <v>0</v>
      </c>
      <c r="O220" s="838">
        <f>Υπόδειγμα_2!AI378</f>
        <v>0</v>
      </c>
      <c r="P220" s="838">
        <f>Υπόδειγμα_2!AJ378</f>
        <v>0</v>
      </c>
      <c r="Q220" s="838">
        <f>Υπόδειγμα_2!AK378</f>
        <v>0</v>
      </c>
      <c r="R220" s="838">
        <f>Υπόδειγμα_2!AL378</f>
        <v>0</v>
      </c>
      <c r="S220" s="838">
        <f>AD205</f>
        <v>0</v>
      </c>
      <c r="T220" s="838">
        <f>AD206</f>
        <v>0</v>
      </c>
      <c r="U220" s="838">
        <f>AD207</f>
        <v>0</v>
      </c>
      <c r="V220" s="838">
        <f>AD208</f>
        <v>0</v>
      </c>
      <c r="W220" s="841">
        <f>AD209</f>
        <v>0</v>
      </c>
      <c r="Y220" s="1606" t="str">
        <f>I24</f>
        <v>Κόστη</v>
      </c>
      <c r="Z220" s="1607"/>
      <c r="AA220" s="1603" t="str">
        <f>K24</f>
        <v>Μεσοσταθμισμένο απασχολούμενο κεφάλαιο</v>
      </c>
      <c r="AB220" s="1604"/>
      <c r="AE220" s="37"/>
      <c r="AF220" s="37"/>
      <c r="AG220" s="37"/>
      <c r="AH220" s="37"/>
    </row>
    <row r="221" spans="2:35" s="288" customFormat="1" ht="204.75" thickBot="1">
      <c r="B221" s="302">
        <f t="shared" si="89"/>
        <v>5</v>
      </c>
      <c r="C221" s="279"/>
      <c r="D221" s="850"/>
      <c r="E221" s="850"/>
      <c r="F221" s="851"/>
      <c r="G221" s="851"/>
      <c r="H221" s="876" t="str">
        <f>Υπόδειγμα_3_1!P25</f>
        <v>Εσωτερική και εξωτερική ζήτηση</v>
      </c>
      <c r="I221" s="877" t="str">
        <f>Υπόδειγμα_3_1!Q25</f>
        <v>Μόνο εξωτερική ζήτηση</v>
      </c>
      <c r="J221" s="37"/>
      <c r="K221" s="292"/>
      <c r="L221" s="292"/>
      <c r="M221" s="292"/>
      <c r="N221" s="292"/>
      <c r="O221" s="292"/>
      <c r="P221" s="292"/>
      <c r="Q221" s="292"/>
      <c r="R221" s="292"/>
      <c r="S221" s="292"/>
      <c r="T221" s="292"/>
      <c r="U221" s="292"/>
      <c r="V221" s="292"/>
      <c r="W221" s="552"/>
      <c r="X221" s="37"/>
      <c r="Y221" s="708" t="str">
        <f>I25</f>
        <v>LRΑIC υπηρεσιών κορμού</v>
      </c>
      <c r="Z221" s="709" t="str">
        <f>J25</f>
        <v>Τμήμα κοινού κόστους υπηρεσιών πρόσβασης και κορμού που έχει κατανεμηθεί στις "υπηρεσίες κορμού" </v>
      </c>
      <c r="AA221" s="709" t="str">
        <f>K25</f>
        <v>Μεσοσταθμισμένο απασχολούμενο κεφάλαιο επαυξητικό των υπηρεσιών κορμού</v>
      </c>
      <c r="AB221" s="710" t="str">
        <f>L25</f>
        <v>Μεσοσταθμισμένο απασχολούμενο κεφάλαιο κοινό για τις υπηρεσίες πρόσβασης και κορμού που έχει κατανεμηθεί στις "υπηρεσίες κορμού" </v>
      </c>
      <c r="AC221" s="37"/>
      <c r="AF221" s="37"/>
      <c r="AG221" s="37"/>
      <c r="AH221" s="37"/>
      <c r="AI221" s="37"/>
    </row>
    <row r="222" spans="2:35" ht="12.75" customHeight="1">
      <c r="B222" s="302">
        <f t="shared" si="89"/>
        <v>6</v>
      </c>
      <c r="C222" s="852" t="s">
        <v>43</v>
      </c>
      <c r="D222" s="471"/>
      <c r="E222" s="471"/>
      <c r="F222" s="471"/>
      <c r="G222" s="471"/>
      <c r="H222" s="825"/>
      <c r="I222" s="831"/>
      <c r="J222" s="478"/>
      <c r="K222" s="479"/>
      <c r="L222" s="479"/>
      <c r="M222" s="479"/>
      <c r="N222" s="479"/>
      <c r="O222" s="479"/>
      <c r="P222" s="476"/>
      <c r="Q222" s="476"/>
      <c r="R222" s="479"/>
      <c r="S222" s="479"/>
      <c r="T222" s="479"/>
      <c r="U222" s="479"/>
      <c r="V222" s="479"/>
      <c r="W222" s="538"/>
      <c r="X222" s="548"/>
      <c r="Y222" s="544"/>
      <c r="Z222" s="545"/>
      <c r="AA222" s="545"/>
      <c r="AB222" s="546"/>
      <c r="AC222" s="11"/>
      <c r="AF222" s="11"/>
      <c r="AG222" s="11"/>
      <c r="AH222" s="11"/>
      <c r="AI222" s="11"/>
    </row>
    <row r="223" spans="2:35" ht="12.75" customHeight="1">
      <c r="B223" s="302">
        <f t="shared" si="89"/>
        <v>7</v>
      </c>
      <c r="C223" s="853"/>
      <c r="D223" s="123" t="str">
        <f>D27</f>
        <v>αναλογικές M1020/25</v>
      </c>
      <c r="E223" s="123"/>
      <c r="F223" s="123"/>
      <c r="G223" s="123"/>
      <c r="H223" s="120"/>
      <c r="I223" s="124"/>
      <c r="J223" s="470"/>
      <c r="K223" s="470"/>
      <c r="L223" s="470"/>
      <c r="M223" s="470"/>
      <c r="N223" s="470"/>
      <c r="O223" s="470"/>
      <c r="P223" s="325"/>
      <c r="Q223" s="325"/>
      <c r="R223" s="325"/>
      <c r="S223" s="325"/>
      <c r="T223" s="325"/>
      <c r="U223" s="325"/>
      <c r="V223" s="473"/>
      <c r="W223" s="553"/>
      <c r="X223" s="482"/>
      <c r="Y223" s="530"/>
      <c r="Z223" s="483"/>
      <c r="AA223" s="483"/>
      <c r="AB223" s="531"/>
      <c r="AC223" s="11"/>
      <c r="AF223" s="11"/>
      <c r="AG223" s="11"/>
      <c r="AH223" s="11"/>
      <c r="AI223" s="11"/>
    </row>
    <row r="224" spans="2:35" ht="12.75" customHeight="1">
      <c r="B224" s="302">
        <f t="shared" si="89"/>
        <v>8</v>
      </c>
      <c r="C224" s="280"/>
      <c r="D224" s="11"/>
      <c r="E224" s="11"/>
      <c r="F224" s="282" t="s">
        <v>93</v>
      </c>
      <c r="G224" s="11"/>
      <c r="H224" s="1448">
        <v>0</v>
      </c>
      <c r="I224" s="1448">
        <v>0</v>
      </c>
      <c r="J224" s="487"/>
      <c r="K224" s="487"/>
      <c r="L224" s="487"/>
      <c r="M224" s="487"/>
      <c r="N224" s="487"/>
      <c r="O224" s="487"/>
      <c r="P224" s="252">
        <v>0</v>
      </c>
      <c r="Q224" s="252">
        <v>0</v>
      </c>
      <c r="R224" s="252">
        <v>0</v>
      </c>
      <c r="S224" s="252">
        <v>0</v>
      </c>
      <c r="T224" s="252">
        <v>0</v>
      </c>
      <c r="U224" s="252">
        <v>0</v>
      </c>
      <c r="V224" s="487"/>
      <c r="W224" s="253">
        <v>0</v>
      </c>
      <c r="X224" s="481"/>
      <c r="Y224" s="532">
        <f>SUMPRODUCT(J$217:W$217,J224:W224)</f>
        <v>0</v>
      </c>
      <c r="Z224" s="484">
        <f>SUMPRODUCT(J$218:W$218,J224:W224)</f>
        <v>0</v>
      </c>
      <c r="AA224" s="484">
        <f>SUMPRODUCT(J$219:W$219,J224:W224)</f>
        <v>0</v>
      </c>
      <c r="AB224" s="533">
        <f>SUMPRODUCT(J$220:W$220,J224:W224)</f>
        <v>0</v>
      </c>
      <c r="AC224" s="11"/>
      <c r="AF224" s="11"/>
      <c r="AG224" s="11"/>
      <c r="AH224" s="11"/>
      <c r="AI224" s="11"/>
    </row>
    <row r="225" spans="2:35" ht="12.75" customHeight="1">
      <c r="B225" s="302">
        <f t="shared" si="89"/>
        <v>9</v>
      </c>
      <c r="C225" s="280"/>
      <c r="D225" s="11"/>
      <c r="E225" s="11"/>
      <c r="F225" s="11" t="s">
        <v>45</v>
      </c>
      <c r="G225" s="11"/>
      <c r="H225" s="1448">
        <v>0</v>
      </c>
      <c r="I225" s="1448">
        <v>0</v>
      </c>
      <c r="J225" s="487"/>
      <c r="K225" s="487"/>
      <c r="L225" s="487"/>
      <c r="M225" s="487"/>
      <c r="N225" s="487"/>
      <c r="O225" s="487"/>
      <c r="P225" s="252">
        <v>0</v>
      </c>
      <c r="Q225" s="252">
        <v>0</v>
      </c>
      <c r="R225" s="252">
        <v>0</v>
      </c>
      <c r="S225" s="252">
        <v>0</v>
      </c>
      <c r="T225" s="252">
        <v>0</v>
      </c>
      <c r="U225" s="252">
        <v>0</v>
      </c>
      <c r="V225" s="487"/>
      <c r="W225" s="253">
        <v>0</v>
      </c>
      <c r="X225" s="481"/>
      <c r="Y225" s="532">
        <f>SUMPRODUCT(J$217:W$217,J225:W225)</f>
        <v>0</v>
      </c>
      <c r="Z225" s="484">
        <f>SUMPRODUCT(J$218:W$218,J225:W225)</f>
        <v>0</v>
      </c>
      <c r="AA225" s="484">
        <f>SUMPRODUCT(J$219:W$219,J225:W225)</f>
        <v>0</v>
      </c>
      <c r="AB225" s="533">
        <f>SUMPRODUCT(J$220:W$220,J225:W225)</f>
        <v>0</v>
      </c>
      <c r="AC225" s="11"/>
      <c r="AF225" s="11"/>
      <c r="AG225" s="11"/>
      <c r="AH225" s="11"/>
      <c r="AI225" s="11"/>
    </row>
    <row r="226" spans="2:35" ht="12.75" customHeight="1">
      <c r="B226" s="302">
        <f t="shared" si="89"/>
        <v>10</v>
      </c>
      <c r="C226" s="280"/>
      <c r="D226" s="11"/>
      <c r="E226" s="11"/>
      <c r="F226" s="11" t="s">
        <v>46</v>
      </c>
      <c r="G226" s="11"/>
      <c r="H226" s="1448">
        <v>0</v>
      </c>
      <c r="I226" s="1448">
        <v>0</v>
      </c>
      <c r="J226" s="487"/>
      <c r="K226" s="487"/>
      <c r="L226" s="487"/>
      <c r="M226" s="487"/>
      <c r="N226" s="487"/>
      <c r="O226" s="487"/>
      <c r="P226" s="252">
        <v>0</v>
      </c>
      <c r="Q226" s="252">
        <v>0</v>
      </c>
      <c r="R226" s="252">
        <v>0</v>
      </c>
      <c r="S226" s="252">
        <v>0</v>
      </c>
      <c r="T226" s="252">
        <v>0</v>
      </c>
      <c r="U226" s="252">
        <v>0</v>
      </c>
      <c r="V226" s="487"/>
      <c r="W226" s="253">
        <v>0</v>
      </c>
      <c r="X226" s="481"/>
      <c r="Y226" s="532">
        <f>SUMPRODUCT(J$217:W$217,J226:W226)</f>
        <v>0</v>
      </c>
      <c r="Z226" s="484">
        <f>SUMPRODUCT(J$218:W$218,J226:W226)</f>
        <v>0</v>
      </c>
      <c r="AA226" s="484">
        <f>SUMPRODUCT(J$219:W$219,J226:W226)</f>
        <v>0</v>
      </c>
      <c r="AB226" s="533">
        <f>SUMPRODUCT(J$220:W$220,J226:W226)</f>
        <v>0</v>
      </c>
      <c r="AC226" s="11"/>
      <c r="AF226" s="11"/>
      <c r="AG226" s="11"/>
      <c r="AH226" s="11"/>
      <c r="AI226" s="11"/>
    </row>
    <row r="227" spans="2:35" ht="12.75" customHeight="1">
      <c r="B227" s="302">
        <f t="shared" si="89"/>
        <v>11</v>
      </c>
      <c r="C227" s="854"/>
      <c r="D227" s="293"/>
      <c r="E227" s="293"/>
      <c r="F227" s="293" t="s">
        <v>92</v>
      </c>
      <c r="G227" s="293"/>
      <c r="H227" s="1448">
        <v>0</v>
      </c>
      <c r="I227" s="1448">
        <v>0</v>
      </c>
      <c r="J227" s="487"/>
      <c r="K227" s="487"/>
      <c r="L227" s="487"/>
      <c r="M227" s="487"/>
      <c r="N227" s="487"/>
      <c r="O227" s="487"/>
      <c r="P227" s="477">
        <v>0</v>
      </c>
      <c r="Q227" s="477">
        <v>0</v>
      </c>
      <c r="R227" s="477">
        <v>0</v>
      </c>
      <c r="S227" s="477">
        <v>0</v>
      </c>
      <c r="T227" s="477">
        <v>0</v>
      </c>
      <c r="U227" s="477">
        <v>0</v>
      </c>
      <c r="V227" s="487"/>
      <c r="W227" s="554">
        <v>0</v>
      </c>
      <c r="X227" s="549"/>
      <c r="Y227" s="534">
        <f>SUMPRODUCT(J$217:W$217,J227:W227)</f>
        <v>0</v>
      </c>
      <c r="Z227" s="485">
        <f>SUMPRODUCT(J$218:W$218,J227:W227)</f>
        <v>0</v>
      </c>
      <c r="AA227" s="485">
        <f>SUMPRODUCT(J$219:W$219,J227:W227)</f>
        <v>0</v>
      </c>
      <c r="AB227" s="535">
        <f>SUMPRODUCT(J$220:W$220,J227:W227)</f>
        <v>0</v>
      </c>
      <c r="AC227" s="11"/>
      <c r="AF227" s="11"/>
      <c r="AG227" s="11"/>
      <c r="AH227" s="11"/>
      <c r="AI227" s="11"/>
    </row>
    <row r="228" spans="2:35" ht="12.75" customHeight="1">
      <c r="B228" s="302">
        <f t="shared" si="89"/>
        <v>12</v>
      </c>
      <c r="C228" s="853"/>
      <c r="D228" s="123"/>
      <c r="E228" s="123"/>
      <c r="F228" s="269" t="s">
        <v>44</v>
      </c>
      <c r="G228" s="123"/>
      <c r="H228" s="120"/>
      <c r="I228" s="124"/>
      <c r="J228" s="488"/>
      <c r="K228" s="488"/>
      <c r="L228" s="488"/>
      <c r="M228" s="488"/>
      <c r="N228" s="488"/>
      <c r="O228" s="488"/>
      <c r="P228" s="476"/>
      <c r="Q228" s="476"/>
      <c r="R228" s="476"/>
      <c r="S228" s="476"/>
      <c r="T228" s="476"/>
      <c r="U228" s="476"/>
      <c r="V228" s="488"/>
      <c r="W228" s="555"/>
      <c r="X228" s="480"/>
      <c r="Y228" s="438">
        <f>SUM(Y224:Y227)</f>
        <v>0</v>
      </c>
      <c r="Z228" s="444">
        <f>SUM(Z224:Z227)</f>
        <v>0</v>
      </c>
      <c r="AA228" s="444">
        <f>SUM(AA224:AA227)</f>
        <v>0</v>
      </c>
      <c r="AB228" s="536">
        <f>SUM(AB224:AB227)</f>
        <v>0</v>
      </c>
      <c r="AC228" s="11"/>
      <c r="AF228" s="11"/>
      <c r="AG228" s="11"/>
      <c r="AH228" s="11"/>
      <c r="AI228" s="11"/>
    </row>
    <row r="229" spans="2:35" ht="12.75" customHeight="1">
      <c r="B229" s="302">
        <f t="shared" si="89"/>
        <v>13</v>
      </c>
      <c r="C229" s="853"/>
      <c r="D229" s="123" t="str">
        <f>D28</f>
        <v>αναλογικές M1040</v>
      </c>
      <c r="E229" s="123"/>
      <c r="F229" s="123"/>
      <c r="G229" s="123"/>
      <c r="H229" s="120"/>
      <c r="I229" s="124"/>
      <c r="J229" s="470"/>
      <c r="K229" s="470"/>
      <c r="L229" s="470"/>
      <c r="M229" s="470"/>
      <c r="N229" s="470"/>
      <c r="O229" s="470"/>
      <c r="P229" s="325"/>
      <c r="Q229" s="325"/>
      <c r="R229" s="325"/>
      <c r="S229" s="325"/>
      <c r="T229" s="325"/>
      <c r="U229" s="325"/>
      <c r="V229" s="473"/>
      <c r="W229" s="553"/>
      <c r="X229" s="482"/>
      <c r="Y229" s="530"/>
      <c r="Z229" s="483"/>
      <c r="AA229" s="483"/>
      <c r="AB229" s="531"/>
      <c r="AC229" s="11"/>
      <c r="AF229" s="11"/>
      <c r="AG229" s="11"/>
      <c r="AH229" s="11"/>
      <c r="AI229" s="11"/>
    </row>
    <row r="230" spans="2:35" ht="12.75" customHeight="1">
      <c r="B230" s="302">
        <f t="shared" si="89"/>
        <v>14</v>
      </c>
      <c r="C230" s="280"/>
      <c r="D230" s="11"/>
      <c r="E230" s="11"/>
      <c r="F230" s="282" t="s">
        <v>93</v>
      </c>
      <c r="G230" s="11"/>
      <c r="H230" s="1448">
        <v>0</v>
      </c>
      <c r="I230" s="1448">
        <v>0</v>
      </c>
      <c r="J230" s="487"/>
      <c r="K230" s="487"/>
      <c r="L230" s="487"/>
      <c r="M230" s="487"/>
      <c r="N230" s="487"/>
      <c r="O230" s="487"/>
      <c r="P230" s="252">
        <v>0</v>
      </c>
      <c r="Q230" s="252">
        <v>0</v>
      </c>
      <c r="R230" s="252">
        <v>0</v>
      </c>
      <c r="S230" s="252">
        <v>0</v>
      </c>
      <c r="T230" s="252">
        <v>0</v>
      </c>
      <c r="U230" s="252">
        <v>0</v>
      </c>
      <c r="V230" s="487"/>
      <c r="W230" s="253">
        <v>0</v>
      </c>
      <c r="X230" s="481"/>
      <c r="Y230" s="532">
        <f>SUMPRODUCT(J$217:W$217,J230:W230)</f>
        <v>0</v>
      </c>
      <c r="Z230" s="484">
        <f>SUMPRODUCT(J$218:W$218,J230:W230)</f>
        <v>0</v>
      </c>
      <c r="AA230" s="484">
        <f>SUMPRODUCT(J$219:W$219,J230:W230)</f>
        <v>0</v>
      </c>
      <c r="AB230" s="533">
        <f>SUMPRODUCT(J$220:W$220,J230:W230)</f>
        <v>0</v>
      </c>
      <c r="AC230" s="11"/>
      <c r="AF230" s="11"/>
      <c r="AG230" s="11"/>
      <c r="AH230" s="11"/>
      <c r="AI230" s="11"/>
    </row>
    <row r="231" spans="2:35" ht="12.75" customHeight="1">
      <c r="B231" s="302">
        <f t="shared" si="89"/>
        <v>15</v>
      </c>
      <c r="C231" s="280"/>
      <c r="D231" s="11"/>
      <c r="E231" s="11"/>
      <c r="F231" s="11" t="s">
        <v>45</v>
      </c>
      <c r="G231" s="11"/>
      <c r="H231" s="1448">
        <v>0</v>
      </c>
      <c r="I231" s="1448">
        <v>0</v>
      </c>
      <c r="J231" s="487"/>
      <c r="K231" s="487"/>
      <c r="L231" s="487"/>
      <c r="M231" s="487"/>
      <c r="N231" s="487"/>
      <c r="O231" s="487"/>
      <c r="P231" s="252">
        <v>0</v>
      </c>
      <c r="Q231" s="252">
        <v>0</v>
      </c>
      <c r="R231" s="252">
        <v>0</v>
      </c>
      <c r="S231" s="252">
        <v>0</v>
      </c>
      <c r="T231" s="252">
        <v>0</v>
      </c>
      <c r="U231" s="252">
        <v>0</v>
      </c>
      <c r="V231" s="487"/>
      <c r="W231" s="253">
        <v>0</v>
      </c>
      <c r="X231" s="481"/>
      <c r="Y231" s="532">
        <f>SUMPRODUCT(J$217:W$217,J231:W231)</f>
        <v>0</v>
      </c>
      <c r="Z231" s="484">
        <f>SUMPRODUCT(J$218:W$218,J231:W231)</f>
        <v>0</v>
      </c>
      <c r="AA231" s="484">
        <f>SUMPRODUCT(J$219:W$219,J231:W231)</f>
        <v>0</v>
      </c>
      <c r="AB231" s="533">
        <f>SUMPRODUCT(J$220:W$220,J231:W231)</f>
        <v>0</v>
      </c>
      <c r="AC231" s="11"/>
      <c r="AF231" s="11"/>
      <c r="AG231" s="11"/>
      <c r="AH231" s="11"/>
      <c r="AI231" s="11"/>
    </row>
    <row r="232" spans="2:35" ht="12.75" customHeight="1">
      <c r="B232" s="302">
        <f t="shared" si="89"/>
        <v>16</v>
      </c>
      <c r="C232" s="280"/>
      <c r="D232" s="11"/>
      <c r="E232" s="11"/>
      <c r="F232" s="11" t="s">
        <v>46</v>
      </c>
      <c r="G232" s="11"/>
      <c r="H232" s="1448">
        <v>0</v>
      </c>
      <c r="I232" s="1448">
        <v>0</v>
      </c>
      <c r="J232" s="487"/>
      <c r="K232" s="487"/>
      <c r="L232" s="487"/>
      <c r="M232" s="487"/>
      <c r="N232" s="487"/>
      <c r="O232" s="487"/>
      <c r="P232" s="252">
        <v>0</v>
      </c>
      <c r="Q232" s="252">
        <v>0</v>
      </c>
      <c r="R232" s="252">
        <v>0</v>
      </c>
      <c r="S232" s="252">
        <v>0</v>
      </c>
      <c r="T232" s="252">
        <v>0</v>
      </c>
      <c r="U232" s="252">
        <v>0</v>
      </c>
      <c r="V232" s="487"/>
      <c r="W232" s="253">
        <v>0</v>
      </c>
      <c r="X232" s="481"/>
      <c r="Y232" s="532">
        <f>SUMPRODUCT(J$217:W$217,J232:W232)</f>
        <v>0</v>
      </c>
      <c r="Z232" s="484">
        <f>SUMPRODUCT(J$218:W$218,J232:W232)</f>
        <v>0</v>
      </c>
      <c r="AA232" s="484">
        <f>SUMPRODUCT(J$219:W$219,J232:W232)</f>
        <v>0</v>
      </c>
      <c r="AB232" s="533">
        <f>SUMPRODUCT(J$220:W$220,J232:W232)</f>
        <v>0</v>
      </c>
      <c r="AC232" s="11"/>
      <c r="AF232" s="11"/>
      <c r="AG232" s="11"/>
      <c r="AH232" s="11"/>
      <c r="AI232" s="11"/>
    </row>
    <row r="233" spans="2:35" ht="12.75" customHeight="1">
      <c r="B233" s="302">
        <f t="shared" si="89"/>
        <v>17</v>
      </c>
      <c r="C233" s="854"/>
      <c r="D233" s="293"/>
      <c r="E233" s="293"/>
      <c r="F233" s="293" t="s">
        <v>92</v>
      </c>
      <c r="G233" s="293"/>
      <c r="H233" s="1448">
        <v>0</v>
      </c>
      <c r="I233" s="1448">
        <v>0</v>
      </c>
      <c r="J233" s="487"/>
      <c r="K233" s="487"/>
      <c r="L233" s="487"/>
      <c r="M233" s="487"/>
      <c r="N233" s="487"/>
      <c r="O233" s="487"/>
      <c r="P233" s="477">
        <v>0</v>
      </c>
      <c r="Q233" s="477">
        <v>0</v>
      </c>
      <c r="R233" s="477">
        <v>0</v>
      </c>
      <c r="S233" s="477">
        <v>0</v>
      </c>
      <c r="T233" s="477">
        <v>0</v>
      </c>
      <c r="U233" s="477">
        <v>0</v>
      </c>
      <c r="V233" s="487"/>
      <c r="W233" s="554">
        <v>0</v>
      </c>
      <c r="X233" s="549"/>
      <c r="Y233" s="534">
        <f>SUMPRODUCT(J$217:W$217,J233:W233)</f>
        <v>0</v>
      </c>
      <c r="Z233" s="485">
        <f>SUMPRODUCT(J$218:W$218,J233:W233)</f>
        <v>0</v>
      </c>
      <c r="AA233" s="485">
        <f>SUMPRODUCT(J$219:W$219,J233:W233)</f>
        <v>0</v>
      </c>
      <c r="AB233" s="535">
        <f>SUMPRODUCT(J$220:W$220,J233:W233)</f>
        <v>0</v>
      </c>
      <c r="AC233" s="11"/>
      <c r="AF233" s="11"/>
      <c r="AG233" s="11"/>
      <c r="AH233" s="11"/>
      <c r="AI233" s="11"/>
    </row>
    <row r="234" spans="2:35" ht="12.75" customHeight="1">
      <c r="B234" s="302">
        <f t="shared" si="89"/>
        <v>18</v>
      </c>
      <c r="C234" s="280"/>
      <c r="D234" s="11"/>
      <c r="E234" s="11"/>
      <c r="F234" s="269" t="s">
        <v>44</v>
      </c>
      <c r="G234" s="11"/>
      <c r="H234" s="179"/>
      <c r="I234" s="89"/>
      <c r="J234" s="470"/>
      <c r="K234" s="470"/>
      <c r="L234" s="470"/>
      <c r="M234" s="470"/>
      <c r="N234" s="470"/>
      <c r="O234" s="470"/>
      <c r="P234" s="325"/>
      <c r="Q234" s="325"/>
      <c r="R234" s="325"/>
      <c r="S234" s="325"/>
      <c r="T234" s="325"/>
      <c r="U234" s="325"/>
      <c r="V234" s="470"/>
      <c r="W234" s="553"/>
      <c r="X234" s="482"/>
      <c r="Y234" s="438">
        <f>SUM(Y230:Y233)</f>
        <v>0</v>
      </c>
      <c r="Z234" s="444">
        <f>SUM(Z230:Z233)</f>
        <v>0</v>
      </c>
      <c r="AA234" s="444">
        <f>SUM(AA230:AA233)</f>
        <v>0</v>
      </c>
      <c r="AB234" s="536">
        <f>SUM(AB230:AB233)</f>
        <v>0</v>
      </c>
      <c r="AC234" s="11"/>
      <c r="AF234" s="11"/>
      <c r="AG234" s="11"/>
      <c r="AH234" s="11"/>
      <c r="AI234" s="11"/>
    </row>
    <row r="235" spans="2:35" ht="12.75" customHeight="1">
      <c r="B235" s="302">
        <f t="shared" si="89"/>
        <v>19</v>
      </c>
      <c r="C235" s="853"/>
      <c r="D235" s="123" t="str">
        <f>D29</f>
        <v>Ψηφιακές 64 kbps</v>
      </c>
      <c r="E235" s="123"/>
      <c r="F235" s="123"/>
      <c r="G235" s="123"/>
      <c r="H235" s="120"/>
      <c r="I235" s="124"/>
      <c r="J235" s="470"/>
      <c r="K235" s="470"/>
      <c r="L235" s="470"/>
      <c r="M235" s="470"/>
      <c r="N235" s="470"/>
      <c r="O235" s="470"/>
      <c r="P235" s="325"/>
      <c r="Q235" s="325"/>
      <c r="R235" s="325"/>
      <c r="S235" s="325"/>
      <c r="T235" s="325"/>
      <c r="U235" s="325"/>
      <c r="V235" s="470"/>
      <c r="W235" s="553"/>
      <c r="X235" s="482"/>
      <c r="Y235" s="530"/>
      <c r="Z235" s="483"/>
      <c r="AA235" s="483"/>
      <c r="AB235" s="531"/>
      <c r="AC235" s="11"/>
      <c r="AF235" s="11"/>
      <c r="AG235" s="11"/>
      <c r="AH235" s="11"/>
      <c r="AI235" s="11"/>
    </row>
    <row r="236" spans="2:35" ht="12.75" customHeight="1">
      <c r="B236" s="302">
        <f t="shared" si="89"/>
        <v>20</v>
      </c>
      <c r="C236" s="280"/>
      <c r="D236" s="11"/>
      <c r="E236" s="11"/>
      <c r="F236" s="282" t="s">
        <v>93</v>
      </c>
      <c r="G236" s="11"/>
      <c r="H236" s="1448">
        <v>0</v>
      </c>
      <c r="I236" s="1448">
        <v>0</v>
      </c>
      <c r="J236" s="487"/>
      <c r="K236" s="487"/>
      <c r="L236" s="487"/>
      <c r="M236" s="487"/>
      <c r="N236" s="487"/>
      <c r="O236" s="487"/>
      <c r="P236" s="252">
        <v>0</v>
      </c>
      <c r="Q236" s="252">
        <v>0</v>
      </c>
      <c r="R236" s="252">
        <v>0</v>
      </c>
      <c r="S236" s="252">
        <v>0</v>
      </c>
      <c r="T236" s="252">
        <v>0</v>
      </c>
      <c r="U236" s="252">
        <v>0</v>
      </c>
      <c r="V236" s="487"/>
      <c r="W236" s="253">
        <v>0</v>
      </c>
      <c r="X236" s="481"/>
      <c r="Y236" s="532">
        <f>SUMPRODUCT(J$217:W$217,J236:W236)</f>
        <v>0</v>
      </c>
      <c r="Z236" s="484">
        <f>SUMPRODUCT(J$218:W$218,J236:W236)</f>
        <v>0</v>
      </c>
      <c r="AA236" s="484">
        <f>SUMPRODUCT(J$219:W$219,J236:W236)</f>
        <v>0</v>
      </c>
      <c r="AB236" s="533">
        <f>SUMPRODUCT(J$220:W$220,J236:W236)</f>
        <v>0</v>
      </c>
      <c r="AC236" s="11"/>
      <c r="AF236" s="11"/>
      <c r="AG236" s="11"/>
      <c r="AH236" s="11"/>
      <c r="AI236" s="11"/>
    </row>
    <row r="237" spans="2:35" ht="12.75" customHeight="1">
      <c r="B237" s="302">
        <f t="shared" si="89"/>
        <v>21</v>
      </c>
      <c r="C237" s="280"/>
      <c r="D237" s="11"/>
      <c r="E237" s="11"/>
      <c r="F237" s="11" t="s">
        <v>45</v>
      </c>
      <c r="G237" s="11"/>
      <c r="H237" s="1448">
        <v>0</v>
      </c>
      <c r="I237" s="1448">
        <v>0</v>
      </c>
      <c r="J237" s="487"/>
      <c r="K237" s="487"/>
      <c r="L237" s="487"/>
      <c r="M237" s="487"/>
      <c r="N237" s="487"/>
      <c r="O237" s="487"/>
      <c r="P237" s="252">
        <v>0</v>
      </c>
      <c r="Q237" s="252">
        <v>0</v>
      </c>
      <c r="R237" s="252">
        <v>0</v>
      </c>
      <c r="S237" s="252">
        <v>0</v>
      </c>
      <c r="T237" s="252">
        <v>0</v>
      </c>
      <c r="U237" s="252">
        <v>0</v>
      </c>
      <c r="V237" s="487"/>
      <c r="W237" s="253">
        <v>0</v>
      </c>
      <c r="X237" s="481"/>
      <c r="Y237" s="532">
        <f>SUMPRODUCT(J$217:W$217,J237:W237)</f>
        <v>0</v>
      </c>
      <c r="Z237" s="484">
        <f>SUMPRODUCT(J$218:W$218,J237:W237)</f>
        <v>0</v>
      </c>
      <c r="AA237" s="484">
        <f>SUMPRODUCT(J$219:W$219,J237:W237)</f>
        <v>0</v>
      </c>
      <c r="AB237" s="533">
        <f>SUMPRODUCT(J$220:W$220,J237:W237)</f>
        <v>0</v>
      </c>
      <c r="AC237" s="11"/>
      <c r="AF237" s="11"/>
      <c r="AG237" s="11"/>
      <c r="AH237" s="11"/>
      <c r="AI237" s="11"/>
    </row>
    <row r="238" spans="2:35" ht="12.75" customHeight="1">
      <c r="B238" s="302">
        <f t="shared" si="89"/>
        <v>22</v>
      </c>
      <c r="C238" s="280"/>
      <c r="D238" s="11"/>
      <c r="E238" s="11"/>
      <c r="F238" s="11" t="s">
        <v>46</v>
      </c>
      <c r="G238" s="11"/>
      <c r="H238" s="1448">
        <v>0</v>
      </c>
      <c r="I238" s="1448">
        <v>0</v>
      </c>
      <c r="J238" s="487"/>
      <c r="K238" s="487"/>
      <c r="L238" s="487"/>
      <c r="M238" s="487"/>
      <c r="N238" s="487"/>
      <c r="O238" s="487"/>
      <c r="P238" s="252">
        <v>0</v>
      </c>
      <c r="Q238" s="252">
        <v>0</v>
      </c>
      <c r="R238" s="252">
        <v>0</v>
      </c>
      <c r="S238" s="252">
        <v>0</v>
      </c>
      <c r="T238" s="252">
        <v>0</v>
      </c>
      <c r="U238" s="252">
        <v>0</v>
      </c>
      <c r="V238" s="487"/>
      <c r="W238" s="253">
        <v>0</v>
      </c>
      <c r="X238" s="481"/>
      <c r="Y238" s="532">
        <f>SUMPRODUCT(J$217:W$217,J238:W238)</f>
        <v>0</v>
      </c>
      <c r="Z238" s="484">
        <f>SUMPRODUCT(J$218:W$218,J238:W238)</f>
        <v>0</v>
      </c>
      <c r="AA238" s="484">
        <f>SUMPRODUCT(J$219:W$219,J238:W238)</f>
        <v>0</v>
      </c>
      <c r="AB238" s="533">
        <f>SUMPRODUCT(J$220:W$220,J238:W238)</f>
        <v>0</v>
      </c>
      <c r="AC238" s="11"/>
      <c r="AF238" s="11"/>
      <c r="AG238" s="11"/>
      <c r="AH238" s="11"/>
      <c r="AI238" s="11"/>
    </row>
    <row r="239" spans="2:35" ht="12.75" customHeight="1">
      <c r="B239" s="302">
        <f t="shared" si="89"/>
        <v>23</v>
      </c>
      <c r="C239" s="854"/>
      <c r="D239" s="293"/>
      <c r="E239" s="293"/>
      <c r="F239" s="293" t="s">
        <v>92</v>
      </c>
      <c r="G239" s="293"/>
      <c r="H239" s="1448">
        <v>0</v>
      </c>
      <c r="I239" s="1448">
        <v>0</v>
      </c>
      <c r="J239" s="487"/>
      <c r="K239" s="487"/>
      <c r="L239" s="487"/>
      <c r="M239" s="487"/>
      <c r="N239" s="487"/>
      <c r="O239" s="487"/>
      <c r="P239" s="477">
        <v>0</v>
      </c>
      <c r="Q239" s="477">
        <v>0</v>
      </c>
      <c r="R239" s="477">
        <v>0</v>
      </c>
      <c r="S239" s="477">
        <v>0</v>
      </c>
      <c r="T239" s="477">
        <v>0</v>
      </c>
      <c r="U239" s="477">
        <v>0</v>
      </c>
      <c r="V239" s="487"/>
      <c r="W239" s="554">
        <v>0</v>
      </c>
      <c r="X239" s="549"/>
      <c r="Y239" s="534">
        <f>SUMPRODUCT(J$217:W$217,J239:W239)</f>
        <v>0</v>
      </c>
      <c r="Z239" s="485">
        <f>SUMPRODUCT(J$218:W$218,J239:W239)</f>
        <v>0</v>
      </c>
      <c r="AA239" s="485">
        <f>SUMPRODUCT(J$219:W$219,J239:W239)</f>
        <v>0</v>
      </c>
      <c r="AB239" s="535">
        <f>SUMPRODUCT(J$220:W$220,J239:W239)</f>
        <v>0</v>
      </c>
      <c r="AC239" s="11"/>
      <c r="AF239" s="11"/>
      <c r="AG239" s="11"/>
      <c r="AH239" s="11"/>
      <c r="AI239" s="11"/>
    </row>
    <row r="240" spans="2:35" ht="12.75" customHeight="1">
      <c r="B240" s="302">
        <f t="shared" si="89"/>
        <v>24</v>
      </c>
      <c r="C240" s="855"/>
      <c r="D240" s="269"/>
      <c r="E240" s="269"/>
      <c r="F240" s="269" t="s">
        <v>44</v>
      </c>
      <c r="G240" s="269"/>
      <c r="H240" s="495"/>
      <c r="I240" s="430"/>
      <c r="J240" s="488"/>
      <c r="K240" s="488"/>
      <c r="L240" s="488"/>
      <c r="M240" s="488"/>
      <c r="N240" s="488"/>
      <c r="O240" s="488"/>
      <c r="P240" s="476"/>
      <c r="Q240" s="476"/>
      <c r="R240" s="476"/>
      <c r="S240" s="476"/>
      <c r="T240" s="476"/>
      <c r="U240" s="476"/>
      <c r="V240" s="488"/>
      <c r="W240" s="555"/>
      <c r="X240" s="480"/>
      <c r="Y240" s="438">
        <f>SUM(Y236:Y239)</f>
        <v>0</v>
      </c>
      <c r="Z240" s="444">
        <f>SUM(Z236:Z239)</f>
        <v>0</v>
      </c>
      <c r="AA240" s="444">
        <f>SUM(AA236:AA239)</f>
        <v>0</v>
      </c>
      <c r="AB240" s="536">
        <f>SUM(AB236:AB239)</f>
        <v>0</v>
      </c>
      <c r="AC240" s="11"/>
      <c r="AF240" s="11"/>
      <c r="AG240" s="11"/>
      <c r="AH240" s="11"/>
      <c r="AI240" s="11"/>
    </row>
    <row r="241" spans="2:35" ht="12.75" customHeight="1">
      <c r="B241" s="302">
        <f t="shared" si="89"/>
        <v>25</v>
      </c>
      <c r="C241" s="853"/>
      <c r="D241" s="123" t="str">
        <f>D30</f>
        <v>Ψηφιακές 128 kpbs</v>
      </c>
      <c r="E241" s="123"/>
      <c r="F241" s="123"/>
      <c r="G241" s="123"/>
      <c r="H241" s="120"/>
      <c r="I241" s="124"/>
      <c r="J241" s="470"/>
      <c r="K241" s="470"/>
      <c r="L241" s="470"/>
      <c r="M241" s="470"/>
      <c r="N241" s="470"/>
      <c r="O241" s="470"/>
      <c r="P241" s="325"/>
      <c r="Q241" s="325"/>
      <c r="R241" s="325"/>
      <c r="S241" s="325"/>
      <c r="T241" s="325"/>
      <c r="U241" s="325"/>
      <c r="V241" s="470"/>
      <c r="W241" s="553"/>
      <c r="X241" s="482"/>
      <c r="Y241" s="530"/>
      <c r="Z241" s="483"/>
      <c r="AA241" s="483"/>
      <c r="AB241" s="531"/>
      <c r="AC241" s="11"/>
      <c r="AF241" s="11"/>
      <c r="AG241" s="11"/>
      <c r="AH241" s="11"/>
      <c r="AI241" s="11"/>
    </row>
    <row r="242" spans="2:35" ht="12.75" customHeight="1">
      <c r="B242" s="302">
        <f t="shared" si="89"/>
        <v>26</v>
      </c>
      <c r="C242" s="280"/>
      <c r="D242" s="11"/>
      <c r="E242" s="11"/>
      <c r="F242" s="282" t="s">
        <v>93</v>
      </c>
      <c r="G242" s="11"/>
      <c r="H242" s="1448">
        <v>0</v>
      </c>
      <c r="I242" s="1448">
        <v>0</v>
      </c>
      <c r="J242" s="487"/>
      <c r="K242" s="487"/>
      <c r="L242" s="487"/>
      <c r="M242" s="487"/>
      <c r="N242" s="487"/>
      <c r="O242" s="487"/>
      <c r="P242" s="252">
        <v>0</v>
      </c>
      <c r="Q242" s="252">
        <v>0</v>
      </c>
      <c r="R242" s="252">
        <v>0</v>
      </c>
      <c r="S242" s="252">
        <v>0</v>
      </c>
      <c r="T242" s="252">
        <v>0</v>
      </c>
      <c r="U242" s="252">
        <v>0</v>
      </c>
      <c r="V242" s="487"/>
      <c r="W242" s="253">
        <v>0</v>
      </c>
      <c r="X242" s="481"/>
      <c r="Y242" s="532">
        <f>SUMPRODUCT(J$217:W$217,J242:W242)</f>
        <v>0</v>
      </c>
      <c r="Z242" s="484">
        <f>SUMPRODUCT(J$218:W$218,J242:W242)</f>
        <v>0</v>
      </c>
      <c r="AA242" s="484">
        <f>SUMPRODUCT(J$219:W$219,J242:W242)</f>
        <v>0</v>
      </c>
      <c r="AB242" s="533">
        <f>SUMPRODUCT(J$220:W$220,J242:W242)</f>
        <v>0</v>
      </c>
      <c r="AC242" s="11"/>
      <c r="AF242" s="11"/>
      <c r="AG242" s="11"/>
      <c r="AH242" s="11"/>
      <c r="AI242" s="11"/>
    </row>
    <row r="243" spans="2:35" ht="12.75" customHeight="1">
      <c r="B243" s="302">
        <f t="shared" si="89"/>
        <v>27</v>
      </c>
      <c r="C243" s="280"/>
      <c r="D243" s="11"/>
      <c r="E243" s="11"/>
      <c r="F243" s="11" t="s">
        <v>45</v>
      </c>
      <c r="G243" s="11"/>
      <c r="H243" s="1448">
        <v>0</v>
      </c>
      <c r="I243" s="1448">
        <v>0</v>
      </c>
      <c r="J243" s="487"/>
      <c r="K243" s="487"/>
      <c r="L243" s="487"/>
      <c r="M243" s="487"/>
      <c r="N243" s="487"/>
      <c r="O243" s="487"/>
      <c r="P243" s="252">
        <v>0</v>
      </c>
      <c r="Q243" s="252">
        <v>0</v>
      </c>
      <c r="R243" s="252">
        <v>0</v>
      </c>
      <c r="S243" s="252">
        <v>0</v>
      </c>
      <c r="T243" s="252">
        <v>0</v>
      </c>
      <c r="U243" s="252">
        <v>0</v>
      </c>
      <c r="V243" s="487"/>
      <c r="W243" s="253">
        <v>0</v>
      </c>
      <c r="X243" s="481"/>
      <c r="Y243" s="532">
        <f>SUMPRODUCT(J$217:W$217,J243:W243)</f>
        <v>0</v>
      </c>
      <c r="Z243" s="484">
        <f>SUMPRODUCT(J$218:W$218,J243:W243)</f>
        <v>0</v>
      </c>
      <c r="AA243" s="484">
        <f>SUMPRODUCT(J$219:W$219,J243:W243)</f>
        <v>0</v>
      </c>
      <c r="AB243" s="533">
        <f>SUMPRODUCT(J$220:W$220,J243:W243)</f>
        <v>0</v>
      </c>
      <c r="AC243" s="11"/>
      <c r="AF243" s="11"/>
      <c r="AG243" s="11"/>
      <c r="AH243" s="11"/>
      <c r="AI243" s="11"/>
    </row>
    <row r="244" spans="2:35" ht="12.75" customHeight="1">
      <c r="B244" s="302">
        <f t="shared" si="89"/>
        <v>28</v>
      </c>
      <c r="C244" s="280"/>
      <c r="D244" s="11"/>
      <c r="E244" s="11"/>
      <c r="F244" s="11" t="s">
        <v>46</v>
      </c>
      <c r="G244" s="11"/>
      <c r="H244" s="1448">
        <v>0</v>
      </c>
      <c r="I244" s="1448">
        <v>0</v>
      </c>
      <c r="J244" s="487"/>
      <c r="K244" s="487"/>
      <c r="L244" s="487"/>
      <c r="M244" s="487"/>
      <c r="N244" s="487"/>
      <c r="O244" s="487"/>
      <c r="P244" s="252">
        <v>0</v>
      </c>
      <c r="Q244" s="252">
        <v>0</v>
      </c>
      <c r="R244" s="252">
        <v>0</v>
      </c>
      <c r="S244" s="252">
        <v>0</v>
      </c>
      <c r="T244" s="252">
        <v>0</v>
      </c>
      <c r="U244" s="252">
        <v>0</v>
      </c>
      <c r="V244" s="487"/>
      <c r="W244" s="253">
        <v>0</v>
      </c>
      <c r="X244" s="481"/>
      <c r="Y244" s="532">
        <f>SUMPRODUCT(J$217:W$217,J244:W244)</f>
        <v>0</v>
      </c>
      <c r="Z244" s="484">
        <f>SUMPRODUCT(J$218:W$218,J244:W244)</f>
        <v>0</v>
      </c>
      <c r="AA244" s="484">
        <f>SUMPRODUCT(J$219:W$219,J244:W244)</f>
        <v>0</v>
      </c>
      <c r="AB244" s="533">
        <f>SUMPRODUCT(J$220:W$220,J244:W244)</f>
        <v>0</v>
      </c>
      <c r="AC244" s="11"/>
      <c r="AF244" s="11"/>
      <c r="AG244" s="11"/>
      <c r="AH244" s="11"/>
      <c r="AI244" s="11"/>
    </row>
    <row r="245" spans="2:35" ht="12.75" customHeight="1">
      <c r="B245" s="302">
        <f t="shared" si="89"/>
        <v>29</v>
      </c>
      <c r="C245" s="854"/>
      <c r="D245" s="293"/>
      <c r="E245" s="293"/>
      <c r="F245" s="293" t="s">
        <v>92</v>
      </c>
      <c r="G245" s="293"/>
      <c r="H245" s="1448">
        <v>0</v>
      </c>
      <c r="I245" s="1448">
        <v>0</v>
      </c>
      <c r="J245" s="487"/>
      <c r="K245" s="487"/>
      <c r="L245" s="487"/>
      <c r="M245" s="487"/>
      <c r="N245" s="487"/>
      <c r="O245" s="487"/>
      <c r="P245" s="477">
        <v>0</v>
      </c>
      <c r="Q245" s="477">
        <v>0</v>
      </c>
      <c r="R245" s="477">
        <v>0</v>
      </c>
      <c r="S245" s="477">
        <v>0</v>
      </c>
      <c r="T245" s="477">
        <v>0</v>
      </c>
      <c r="U245" s="477">
        <v>0</v>
      </c>
      <c r="V245" s="487"/>
      <c r="W245" s="554">
        <v>0</v>
      </c>
      <c r="X245" s="549"/>
      <c r="Y245" s="534">
        <f>SUMPRODUCT(J$217:W$217,J245:W245)</f>
        <v>0</v>
      </c>
      <c r="Z245" s="485">
        <f>SUMPRODUCT(J$218:W$218,J245:W245)</f>
        <v>0</v>
      </c>
      <c r="AA245" s="485">
        <f>SUMPRODUCT(J$219:W$219,J245:W245)</f>
        <v>0</v>
      </c>
      <c r="AB245" s="535">
        <f>SUMPRODUCT(J$220:W$220,J245:W245)</f>
        <v>0</v>
      </c>
      <c r="AC245" s="11"/>
      <c r="AF245" s="11"/>
      <c r="AG245" s="11"/>
      <c r="AH245" s="11"/>
      <c r="AI245" s="11"/>
    </row>
    <row r="246" spans="2:35" ht="12.75" customHeight="1">
      <c r="B246" s="302">
        <f t="shared" si="89"/>
        <v>30</v>
      </c>
      <c r="C246" s="855"/>
      <c r="D246" s="269"/>
      <c r="E246" s="269"/>
      <c r="F246" s="269" t="s">
        <v>44</v>
      </c>
      <c r="G246" s="269"/>
      <c r="H246" s="495"/>
      <c r="I246" s="430"/>
      <c r="J246" s="488"/>
      <c r="K246" s="488"/>
      <c r="L246" s="488"/>
      <c r="M246" s="488"/>
      <c r="N246" s="488"/>
      <c r="O246" s="488"/>
      <c r="P246" s="476"/>
      <c r="Q246" s="476"/>
      <c r="R246" s="476"/>
      <c r="S246" s="476"/>
      <c r="T246" s="476"/>
      <c r="U246" s="476"/>
      <c r="V246" s="488"/>
      <c r="W246" s="555"/>
      <c r="X246" s="480"/>
      <c r="Y246" s="438">
        <f>SUM(Y242:Y245)</f>
        <v>0</v>
      </c>
      <c r="Z246" s="444">
        <f>SUM(Z242:Z245)</f>
        <v>0</v>
      </c>
      <c r="AA246" s="444">
        <f>SUM(AA242:AA245)</f>
        <v>0</v>
      </c>
      <c r="AB246" s="536">
        <f>SUM(AB242:AB245)</f>
        <v>0</v>
      </c>
      <c r="AC246" s="11"/>
      <c r="AF246" s="11"/>
      <c r="AG246" s="11"/>
      <c r="AH246" s="11"/>
      <c r="AI246" s="11"/>
    </row>
    <row r="247" spans="2:35" ht="12.75" customHeight="1">
      <c r="B247" s="302">
        <f t="shared" si="89"/>
        <v>31</v>
      </c>
      <c r="C247" s="853"/>
      <c r="D247" s="123" t="str">
        <f>D31</f>
        <v>Ψηφιακές 256 kpbs</v>
      </c>
      <c r="E247" s="123"/>
      <c r="F247" s="123"/>
      <c r="G247" s="123"/>
      <c r="H247" s="120"/>
      <c r="I247" s="124"/>
      <c r="J247" s="470"/>
      <c r="K247" s="470"/>
      <c r="L247" s="470"/>
      <c r="M247" s="470"/>
      <c r="N247" s="470"/>
      <c r="O247" s="470"/>
      <c r="P247" s="325"/>
      <c r="Q247" s="325"/>
      <c r="R247" s="325"/>
      <c r="S247" s="325"/>
      <c r="T247" s="325"/>
      <c r="U247" s="325"/>
      <c r="V247" s="470"/>
      <c r="W247" s="553"/>
      <c r="X247" s="482"/>
      <c r="Y247" s="530"/>
      <c r="Z247" s="483"/>
      <c r="AA247" s="483"/>
      <c r="AB247" s="531"/>
      <c r="AC247" s="11"/>
      <c r="AF247" s="11"/>
      <c r="AG247" s="11"/>
      <c r="AH247" s="11"/>
      <c r="AI247" s="11"/>
    </row>
    <row r="248" spans="2:35" ht="12.75" customHeight="1">
      <c r="B248" s="302">
        <f t="shared" si="89"/>
        <v>32</v>
      </c>
      <c r="C248" s="280"/>
      <c r="D248" s="11"/>
      <c r="E248" s="11"/>
      <c r="F248" s="282" t="str">
        <f>$F$224</f>
        <v>&lt; 25 km</v>
      </c>
      <c r="G248" s="11"/>
      <c r="H248" s="1448">
        <v>0</v>
      </c>
      <c r="I248" s="1448">
        <v>0</v>
      </c>
      <c r="J248" s="487"/>
      <c r="K248" s="487"/>
      <c r="L248" s="487"/>
      <c r="M248" s="487"/>
      <c r="N248" s="487"/>
      <c r="O248" s="487"/>
      <c r="P248" s="252">
        <v>0</v>
      </c>
      <c r="Q248" s="252">
        <v>0</v>
      </c>
      <c r="R248" s="252">
        <v>0</v>
      </c>
      <c r="S248" s="252">
        <v>0</v>
      </c>
      <c r="T248" s="252">
        <v>0</v>
      </c>
      <c r="U248" s="252">
        <v>0</v>
      </c>
      <c r="V248" s="487"/>
      <c r="W248" s="253">
        <v>0</v>
      </c>
      <c r="X248" s="481"/>
      <c r="Y248" s="532">
        <f>SUMPRODUCT(J$217:W$217,J248:W248)</f>
        <v>0</v>
      </c>
      <c r="Z248" s="484">
        <f>SUMPRODUCT(J$218:W$218,J248:W248)</f>
        <v>0</v>
      </c>
      <c r="AA248" s="484">
        <f>SUMPRODUCT(J$219:W$219,J248:W248)</f>
        <v>0</v>
      </c>
      <c r="AB248" s="533">
        <f>SUMPRODUCT(J$220:W$220,J248:W248)</f>
        <v>0</v>
      </c>
      <c r="AC248" s="11"/>
      <c r="AF248" s="11"/>
      <c r="AG248" s="11"/>
      <c r="AH248" s="11"/>
      <c r="AI248" s="11"/>
    </row>
    <row r="249" spans="2:35" ht="12.75" customHeight="1">
      <c r="B249" s="302">
        <f t="shared" si="89"/>
        <v>33</v>
      </c>
      <c r="C249" s="280"/>
      <c r="D249" s="11"/>
      <c r="E249" s="11"/>
      <c r="F249" s="11" t="str">
        <f>$F$225</f>
        <v>&gt; 25 km και &lt; 50 km</v>
      </c>
      <c r="G249" s="11"/>
      <c r="H249" s="1448">
        <v>0</v>
      </c>
      <c r="I249" s="1448">
        <v>0</v>
      </c>
      <c r="J249" s="487"/>
      <c r="K249" s="487"/>
      <c r="L249" s="487"/>
      <c r="M249" s="487"/>
      <c r="N249" s="487"/>
      <c r="O249" s="487"/>
      <c r="P249" s="252">
        <v>0</v>
      </c>
      <c r="Q249" s="252">
        <v>0</v>
      </c>
      <c r="R249" s="252">
        <v>0</v>
      </c>
      <c r="S249" s="252">
        <v>0</v>
      </c>
      <c r="T249" s="252">
        <v>0</v>
      </c>
      <c r="U249" s="252">
        <v>0</v>
      </c>
      <c r="V249" s="487"/>
      <c r="W249" s="253">
        <v>0</v>
      </c>
      <c r="X249" s="481"/>
      <c r="Y249" s="532">
        <f>SUMPRODUCT(J$217:W$217,J249:W249)</f>
        <v>0</v>
      </c>
      <c r="Z249" s="484">
        <f>SUMPRODUCT(J$218:W$218,J249:W249)</f>
        <v>0</v>
      </c>
      <c r="AA249" s="484">
        <f>SUMPRODUCT(J$219:W$219,J249:W249)</f>
        <v>0</v>
      </c>
      <c r="AB249" s="533">
        <f>SUMPRODUCT(J$220:W$220,J249:W249)</f>
        <v>0</v>
      </c>
      <c r="AC249" s="11"/>
      <c r="AF249" s="11"/>
      <c r="AG249" s="11"/>
      <c r="AH249" s="11"/>
      <c r="AI249" s="11"/>
    </row>
    <row r="250" spans="2:35" ht="12.75" customHeight="1">
      <c r="B250" s="302">
        <f t="shared" si="89"/>
        <v>34</v>
      </c>
      <c r="C250" s="280"/>
      <c r="D250" s="11"/>
      <c r="E250" s="11"/>
      <c r="F250" s="11" t="str">
        <f>$F$226</f>
        <v>&gt; 50 km και &lt; 100 km</v>
      </c>
      <c r="G250" s="11"/>
      <c r="H250" s="1448">
        <v>0</v>
      </c>
      <c r="I250" s="1448">
        <v>0</v>
      </c>
      <c r="J250" s="487"/>
      <c r="K250" s="487"/>
      <c r="L250" s="487"/>
      <c r="M250" s="487"/>
      <c r="N250" s="487"/>
      <c r="O250" s="487"/>
      <c r="P250" s="252">
        <v>0</v>
      </c>
      <c r="Q250" s="252">
        <v>0</v>
      </c>
      <c r="R250" s="252">
        <v>0</v>
      </c>
      <c r="S250" s="252">
        <v>0</v>
      </c>
      <c r="T250" s="252">
        <v>0</v>
      </c>
      <c r="U250" s="252">
        <v>0</v>
      </c>
      <c r="V250" s="487"/>
      <c r="W250" s="253">
        <v>0</v>
      </c>
      <c r="X250" s="481"/>
      <c r="Y250" s="532">
        <f>SUMPRODUCT(J$217:W$217,J250:W250)</f>
        <v>0</v>
      </c>
      <c r="Z250" s="484">
        <f>SUMPRODUCT(J$218:W$218,J250:W250)</f>
        <v>0</v>
      </c>
      <c r="AA250" s="484">
        <f>SUMPRODUCT(J$219:W$219,J250:W250)</f>
        <v>0</v>
      </c>
      <c r="AB250" s="533">
        <f>SUMPRODUCT(J$220:W$220,J250:W250)</f>
        <v>0</v>
      </c>
      <c r="AC250" s="11"/>
      <c r="AF250" s="11"/>
      <c r="AG250" s="11"/>
      <c r="AH250" s="11"/>
      <c r="AI250" s="11"/>
    </row>
    <row r="251" spans="2:35" ht="12.75" customHeight="1">
      <c r="B251" s="302">
        <f t="shared" si="89"/>
        <v>35</v>
      </c>
      <c r="C251" s="854"/>
      <c r="D251" s="293"/>
      <c r="E251" s="293"/>
      <c r="F251" s="293" t="str">
        <f>$F$227</f>
        <v>&gt; 100 km</v>
      </c>
      <c r="G251" s="293"/>
      <c r="H251" s="1448">
        <v>0</v>
      </c>
      <c r="I251" s="1448">
        <v>0</v>
      </c>
      <c r="J251" s="487"/>
      <c r="K251" s="487"/>
      <c r="L251" s="487"/>
      <c r="M251" s="487"/>
      <c r="N251" s="487"/>
      <c r="O251" s="487"/>
      <c r="P251" s="477">
        <v>0</v>
      </c>
      <c r="Q251" s="477">
        <v>0</v>
      </c>
      <c r="R251" s="477">
        <v>0</v>
      </c>
      <c r="S251" s="477">
        <v>0</v>
      </c>
      <c r="T251" s="477">
        <v>0</v>
      </c>
      <c r="U251" s="477">
        <v>0</v>
      </c>
      <c r="V251" s="487"/>
      <c r="W251" s="554">
        <v>0</v>
      </c>
      <c r="X251" s="549"/>
      <c r="Y251" s="534">
        <f>SUMPRODUCT(J$217:W$217,J251:W251)</f>
        <v>0</v>
      </c>
      <c r="Z251" s="485">
        <f>SUMPRODUCT(J$218:W$218,J251:W251)</f>
        <v>0</v>
      </c>
      <c r="AA251" s="485">
        <f>SUMPRODUCT(J$219:W$219,J251:W251)</f>
        <v>0</v>
      </c>
      <c r="AB251" s="535">
        <f>SUMPRODUCT(J$220:W$220,J251:W251)</f>
        <v>0</v>
      </c>
      <c r="AC251" s="11"/>
      <c r="AF251" s="11"/>
      <c r="AG251" s="11"/>
      <c r="AH251" s="11"/>
      <c r="AI251" s="11"/>
    </row>
    <row r="252" spans="2:35" ht="12.75" customHeight="1">
      <c r="B252" s="302">
        <f t="shared" si="89"/>
        <v>36</v>
      </c>
      <c r="C252" s="855"/>
      <c r="D252" s="269"/>
      <c r="E252" s="269"/>
      <c r="F252" s="269" t="s">
        <v>44</v>
      </c>
      <c r="G252" s="269"/>
      <c r="H252" s="495"/>
      <c r="I252" s="430"/>
      <c r="J252" s="488"/>
      <c r="K252" s="488"/>
      <c r="L252" s="488"/>
      <c r="M252" s="488"/>
      <c r="N252" s="488"/>
      <c r="O252" s="488"/>
      <c r="P252" s="476"/>
      <c r="Q252" s="476"/>
      <c r="R252" s="476"/>
      <c r="S252" s="476"/>
      <c r="T252" s="476"/>
      <c r="U252" s="476"/>
      <c r="V252" s="488"/>
      <c r="W252" s="555"/>
      <c r="X252" s="480"/>
      <c r="Y252" s="438">
        <f>SUM(Y248:Y251)</f>
        <v>0</v>
      </c>
      <c r="Z252" s="444">
        <f>SUM(Z248:Z251)</f>
        <v>0</v>
      </c>
      <c r="AA252" s="444">
        <f>SUM(AA248:AA251)</f>
        <v>0</v>
      </c>
      <c r="AB252" s="536">
        <f>SUM(AB248:AB251)</f>
        <v>0</v>
      </c>
      <c r="AC252" s="11"/>
      <c r="AF252" s="11"/>
      <c r="AG252" s="11"/>
      <c r="AH252" s="11"/>
      <c r="AI252" s="11"/>
    </row>
    <row r="253" spans="2:35" ht="12.75" customHeight="1">
      <c r="B253" s="302">
        <f t="shared" si="89"/>
        <v>37</v>
      </c>
      <c r="C253" s="853"/>
      <c r="D253" s="123" t="str">
        <f>D32</f>
        <v>Ψηφιακές 384 kpbs</v>
      </c>
      <c r="E253" s="123"/>
      <c r="F253" s="123"/>
      <c r="G253" s="123"/>
      <c r="H253" s="120"/>
      <c r="I253" s="124"/>
      <c r="J253" s="470"/>
      <c r="K253" s="470"/>
      <c r="L253" s="470"/>
      <c r="M253" s="470"/>
      <c r="N253" s="470"/>
      <c r="O253" s="470"/>
      <c r="P253" s="325"/>
      <c r="Q253" s="325"/>
      <c r="R253" s="325"/>
      <c r="S253" s="325"/>
      <c r="T253" s="325"/>
      <c r="U253" s="325"/>
      <c r="V253" s="470"/>
      <c r="W253" s="553"/>
      <c r="X253" s="482"/>
      <c r="Y253" s="530"/>
      <c r="Z253" s="483"/>
      <c r="AA253" s="483"/>
      <c r="AB253" s="531"/>
      <c r="AC253" s="11"/>
      <c r="AF253" s="11"/>
      <c r="AG253" s="11"/>
      <c r="AH253" s="11"/>
      <c r="AI253" s="11"/>
    </row>
    <row r="254" spans="2:35" ht="12.75" customHeight="1">
      <c r="B254" s="302">
        <f t="shared" si="89"/>
        <v>38</v>
      </c>
      <c r="C254" s="280"/>
      <c r="D254" s="11"/>
      <c r="E254" s="11"/>
      <c r="F254" s="282" t="str">
        <f>$F$224</f>
        <v>&lt; 25 km</v>
      </c>
      <c r="G254" s="11"/>
      <c r="H254" s="1448">
        <v>0</v>
      </c>
      <c r="I254" s="1448">
        <v>0</v>
      </c>
      <c r="J254" s="487"/>
      <c r="K254" s="487"/>
      <c r="L254" s="487"/>
      <c r="M254" s="487"/>
      <c r="N254" s="487"/>
      <c r="O254" s="487"/>
      <c r="P254" s="252">
        <v>0</v>
      </c>
      <c r="Q254" s="252">
        <v>0</v>
      </c>
      <c r="R254" s="252">
        <v>0</v>
      </c>
      <c r="S254" s="252">
        <v>0</v>
      </c>
      <c r="T254" s="252">
        <v>0</v>
      </c>
      <c r="U254" s="252">
        <v>0</v>
      </c>
      <c r="V254" s="487"/>
      <c r="W254" s="253">
        <v>0</v>
      </c>
      <c r="X254" s="481"/>
      <c r="Y254" s="532">
        <f>SUMPRODUCT(J$217:W$217,J254:W254)</f>
        <v>0</v>
      </c>
      <c r="Z254" s="484">
        <f>SUMPRODUCT(J$218:W$218,J254:W254)</f>
        <v>0</v>
      </c>
      <c r="AA254" s="484">
        <f>SUMPRODUCT(J$219:W$219,J254:W254)</f>
        <v>0</v>
      </c>
      <c r="AB254" s="533">
        <f>SUMPRODUCT(J$220:W$220,J254:W254)</f>
        <v>0</v>
      </c>
      <c r="AC254" s="11"/>
      <c r="AF254" s="11"/>
      <c r="AG254" s="11"/>
      <c r="AH254" s="11"/>
      <c r="AI254" s="11"/>
    </row>
    <row r="255" spans="2:35" ht="12.75" customHeight="1">
      <c r="B255" s="302">
        <f t="shared" si="89"/>
        <v>39</v>
      </c>
      <c r="C255" s="280"/>
      <c r="D255" s="11"/>
      <c r="E255" s="11"/>
      <c r="F255" s="11" t="str">
        <f>$F$225</f>
        <v>&gt; 25 km και &lt; 50 km</v>
      </c>
      <c r="G255" s="11"/>
      <c r="H255" s="1448">
        <v>0</v>
      </c>
      <c r="I255" s="1448">
        <v>0</v>
      </c>
      <c r="J255" s="487"/>
      <c r="K255" s="487"/>
      <c r="L255" s="487"/>
      <c r="M255" s="487"/>
      <c r="N255" s="487"/>
      <c r="O255" s="487"/>
      <c r="P255" s="252">
        <v>0</v>
      </c>
      <c r="Q255" s="252">
        <v>0</v>
      </c>
      <c r="R255" s="252">
        <v>0</v>
      </c>
      <c r="S255" s="252">
        <v>0</v>
      </c>
      <c r="T255" s="252">
        <v>0</v>
      </c>
      <c r="U255" s="252">
        <v>0</v>
      </c>
      <c r="V255" s="487"/>
      <c r="W255" s="253">
        <v>0</v>
      </c>
      <c r="X255" s="481"/>
      <c r="Y255" s="532">
        <f>SUMPRODUCT(J$217:W$217,J255:W255)</f>
        <v>0</v>
      </c>
      <c r="Z255" s="484">
        <f>SUMPRODUCT(J$218:W$218,J255:W255)</f>
        <v>0</v>
      </c>
      <c r="AA255" s="484">
        <f>SUMPRODUCT(J$219:W$219,J255:W255)</f>
        <v>0</v>
      </c>
      <c r="AB255" s="533">
        <f>SUMPRODUCT(J$220:W$220,J255:W255)</f>
        <v>0</v>
      </c>
      <c r="AC255" s="11"/>
      <c r="AF255" s="11"/>
      <c r="AG255" s="11"/>
      <c r="AH255" s="11"/>
      <c r="AI255" s="11"/>
    </row>
    <row r="256" spans="2:35" ht="12.75" customHeight="1">
      <c r="B256" s="302">
        <f t="shared" si="89"/>
        <v>40</v>
      </c>
      <c r="C256" s="280"/>
      <c r="D256" s="11"/>
      <c r="E256" s="11"/>
      <c r="F256" s="11" t="str">
        <f>$F$226</f>
        <v>&gt; 50 km και &lt; 100 km</v>
      </c>
      <c r="G256" s="11"/>
      <c r="H256" s="1448">
        <v>0</v>
      </c>
      <c r="I256" s="1448">
        <v>0</v>
      </c>
      <c r="J256" s="487"/>
      <c r="K256" s="487"/>
      <c r="L256" s="487"/>
      <c r="M256" s="487"/>
      <c r="N256" s="487"/>
      <c r="O256" s="487"/>
      <c r="P256" s="252">
        <v>0</v>
      </c>
      <c r="Q256" s="252">
        <v>0</v>
      </c>
      <c r="R256" s="252">
        <v>0</v>
      </c>
      <c r="S256" s="252">
        <v>0</v>
      </c>
      <c r="T256" s="252">
        <v>0</v>
      </c>
      <c r="U256" s="252">
        <v>0</v>
      </c>
      <c r="V256" s="487"/>
      <c r="W256" s="253">
        <v>0</v>
      </c>
      <c r="X256" s="481"/>
      <c r="Y256" s="532">
        <f>SUMPRODUCT(J$217:W$217,J256:W256)</f>
        <v>0</v>
      </c>
      <c r="Z256" s="484">
        <f>SUMPRODUCT(J$218:W$218,J256:W256)</f>
        <v>0</v>
      </c>
      <c r="AA256" s="484">
        <f>SUMPRODUCT(J$219:W$219,J256:W256)</f>
        <v>0</v>
      </c>
      <c r="AB256" s="533">
        <f>SUMPRODUCT(J$220:W$220,J256:W256)</f>
        <v>0</v>
      </c>
      <c r="AC256" s="11"/>
      <c r="AF256" s="11"/>
      <c r="AG256" s="11"/>
      <c r="AH256" s="11"/>
      <c r="AI256" s="11"/>
    </row>
    <row r="257" spans="2:35" ht="12.75" customHeight="1">
      <c r="B257" s="302">
        <f t="shared" si="89"/>
        <v>41</v>
      </c>
      <c r="C257" s="854"/>
      <c r="D257" s="293"/>
      <c r="E257" s="293"/>
      <c r="F257" s="293" t="str">
        <f>$F$227</f>
        <v>&gt; 100 km</v>
      </c>
      <c r="G257" s="293"/>
      <c r="H257" s="1448">
        <v>0</v>
      </c>
      <c r="I257" s="1448">
        <v>0</v>
      </c>
      <c r="J257" s="487"/>
      <c r="K257" s="487"/>
      <c r="L257" s="487"/>
      <c r="M257" s="487"/>
      <c r="N257" s="487"/>
      <c r="O257" s="487"/>
      <c r="P257" s="477">
        <v>0</v>
      </c>
      <c r="Q257" s="477">
        <v>0</v>
      </c>
      <c r="R257" s="477">
        <v>0</v>
      </c>
      <c r="S257" s="477">
        <v>0</v>
      </c>
      <c r="T257" s="477">
        <v>0</v>
      </c>
      <c r="U257" s="477">
        <v>0</v>
      </c>
      <c r="V257" s="487"/>
      <c r="W257" s="554">
        <v>0</v>
      </c>
      <c r="X257" s="549"/>
      <c r="Y257" s="534">
        <f>SUMPRODUCT(J$217:W$217,J257:W257)</f>
        <v>0</v>
      </c>
      <c r="Z257" s="485">
        <f>SUMPRODUCT(J$218:W$218,J257:W257)</f>
        <v>0</v>
      </c>
      <c r="AA257" s="485">
        <f>SUMPRODUCT(J$219:W$219,J257:W257)</f>
        <v>0</v>
      </c>
      <c r="AB257" s="535">
        <f>SUMPRODUCT(J$220:W$220,J257:W257)</f>
        <v>0</v>
      </c>
      <c r="AC257" s="11"/>
      <c r="AF257" s="11"/>
      <c r="AG257" s="11"/>
      <c r="AH257" s="11"/>
      <c r="AI257" s="11"/>
    </row>
    <row r="258" spans="2:35" ht="12.75" customHeight="1">
      <c r="B258" s="302">
        <f t="shared" si="89"/>
        <v>42</v>
      </c>
      <c r="C258" s="855"/>
      <c r="D258" s="269"/>
      <c r="E258" s="269"/>
      <c r="F258" s="269" t="s">
        <v>44</v>
      </c>
      <c r="G258" s="269"/>
      <c r="H258" s="495"/>
      <c r="I258" s="430"/>
      <c r="J258" s="488"/>
      <c r="K258" s="488"/>
      <c r="L258" s="488"/>
      <c r="M258" s="488"/>
      <c r="N258" s="488"/>
      <c r="O258" s="488"/>
      <c r="P258" s="476"/>
      <c r="Q258" s="476"/>
      <c r="R258" s="476"/>
      <c r="S258" s="476"/>
      <c r="T258" s="476"/>
      <c r="U258" s="476"/>
      <c r="V258" s="488"/>
      <c r="W258" s="555"/>
      <c r="X258" s="480"/>
      <c r="Y258" s="438">
        <f>SUM(Y254:Y257)</f>
        <v>0</v>
      </c>
      <c r="Z258" s="444">
        <f>SUM(Z254:Z257)</f>
        <v>0</v>
      </c>
      <c r="AA258" s="444">
        <f>SUM(AA254:AA257)</f>
        <v>0</v>
      </c>
      <c r="AB258" s="536">
        <f>SUM(AB254:AB257)</f>
        <v>0</v>
      </c>
      <c r="AC258" s="11"/>
      <c r="AF258" s="11"/>
      <c r="AG258" s="11"/>
      <c r="AH258" s="11"/>
      <c r="AI258" s="11"/>
    </row>
    <row r="259" spans="2:35" ht="12.75" customHeight="1">
      <c r="B259" s="302">
        <f t="shared" si="89"/>
        <v>43</v>
      </c>
      <c r="C259" s="853"/>
      <c r="D259" s="123" t="str">
        <f>D33</f>
        <v>Ψηφιακές 512 kpbs</v>
      </c>
      <c r="E259" s="123"/>
      <c r="F259" s="123"/>
      <c r="G259" s="123"/>
      <c r="H259" s="120"/>
      <c r="I259" s="124"/>
      <c r="J259" s="470"/>
      <c r="K259" s="470"/>
      <c r="L259" s="470"/>
      <c r="M259" s="470"/>
      <c r="N259" s="470"/>
      <c r="O259" s="470"/>
      <c r="P259" s="325"/>
      <c r="Q259" s="325"/>
      <c r="R259" s="325"/>
      <c r="S259" s="325"/>
      <c r="T259" s="325"/>
      <c r="U259" s="325"/>
      <c r="V259" s="470"/>
      <c r="W259" s="553"/>
      <c r="X259" s="482"/>
      <c r="Y259" s="530"/>
      <c r="Z259" s="483"/>
      <c r="AA259" s="483"/>
      <c r="AB259" s="531"/>
      <c r="AC259" s="11"/>
      <c r="AF259" s="11"/>
      <c r="AG259" s="11"/>
      <c r="AH259" s="11"/>
      <c r="AI259" s="11"/>
    </row>
    <row r="260" spans="2:35" ht="12.75" customHeight="1">
      <c r="B260" s="302">
        <f t="shared" si="89"/>
        <v>44</v>
      </c>
      <c r="C260" s="280"/>
      <c r="D260" s="11"/>
      <c r="E260" s="11"/>
      <c r="F260" s="282" t="str">
        <f>$F$224</f>
        <v>&lt; 25 km</v>
      </c>
      <c r="G260" s="11"/>
      <c r="H260" s="1448">
        <v>0</v>
      </c>
      <c r="I260" s="1448">
        <v>0</v>
      </c>
      <c r="J260" s="487"/>
      <c r="K260" s="487"/>
      <c r="L260" s="487"/>
      <c r="M260" s="487"/>
      <c r="N260" s="487"/>
      <c r="O260" s="487"/>
      <c r="P260" s="252">
        <v>0</v>
      </c>
      <c r="Q260" s="252">
        <v>0</v>
      </c>
      <c r="R260" s="252">
        <v>0</v>
      </c>
      <c r="S260" s="252">
        <v>0</v>
      </c>
      <c r="T260" s="252">
        <v>0</v>
      </c>
      <c r="U260" s="252">
        <v>0</v>
      </c>
      <c r="V260" s="487"/>
      <c r="W260" s="253">
        <v>0</v>
      </c>
      <c r="X260" s="481"/>
      <c r="Y260" s="532">
        <f>SUMPRODUCT(J$217:W$217,J260:W260)</f>
        <v>0</v>
      </c>
      <c r="Z260" s="484">
        <f>SUMPRODUCT(J$218:W$218,J260:W260)</f>
        <v>0</v>
      </c>
      <c r="AA260" s="484">
        <f>SUMPRODUCT(J$219:W$219,J260:W260)</f>
        <v>0</v>
      </c>
      <c r="AB260" s="533">
        <f>SUMPRODUCT(J$220:W$220,J260:W260)</f>
        <v>0</v>
      </c>
      <c r="AC260" s="11"/>
      <c r="AF260" s="11"/>
      <c r="AG260" s="11"/>
      <c r="AH260" s="11"/>
      <c r="AI260" s="11"/>
    </row>
    <row r="261" spans="2:35" ht="12.75" customHeight="1">
      <c r="B261" s="302">
        <f t="shared" si="89"/>
        <v>45</v>
      </c>
      <c r="C261" s="280"/>
      <c r="D261" s="11"/>
      <c r="E261" s="11"/>
      <c r="F261" s="11" t="str">
        <f>$F$225</f>
        <v>&gt; 25 km και &lt; 50 km</v>
      </c>
      <c r="G261" s="11"/>
      <c r="H261" s="1448">
        <v>0</v>
      </c>
      <c r="I261" s="1448">
        <v>0</v>
      </c>
      <c r="J261" s="487"/>
      <c r="K261" s="487"/>
      <c r="L261" s="487"/>
      <c r="M261" s="487"/>
      <c r="N261" s="487"/>
      <c r="O261" s="487"/>
      <c r="P261" s="252">
        <v>0</v>
      </c>
      <c r="Q261" s="252">
        <v>0</v>
      </c>
      <c r="R261" s="252">
        <v>0</v>
      </c>
      <c r="S261" s="252">
        <v>0</v>
      </c>
      <c r="T261" s="252">
        <v>0</v>
      </c>
      <c r="U261" s="252">
        <v>0</v>
      </c>
      <c r="V261" s="487"/>
      <c r="W261" s="253">
        <v>0</v>
      </c>
      <c r="X261" s="481"/>
      <c r="Y261" s="532">
        <f>SUMPRODUCT(J$217:W$217,J261:W261)</f>
        <v>0</v>
      </c>
      <c r="Z261" s="484">
        <f>SUMPRODUCT(J$218:W$218,J261:W261)</f>
        <v>0</v>
      </c>
      <c r="AA261" s="484">
        <f>SUMPRODUCT(J$219:W$219,J261:W261)</f>
        <v>0</v>
      </c>
      <c r="AB261" s="533">
        <f>SUMPRODUCT(J$220:W$220,J261:W261)</f>
        <v>0</v>
      </c>
      <c r="AC261" s="11"/>
      <c r="AF261" s="11"/>
      <c r="AG261" s="11"/>
      <c r="AH261" s="11"/>
      <c r="AI261" s="11"/>
    </row>
    <row r="262" spans="2:35" ht="12.75" customHeight="1">
      <c r="B262" s="302">
        <f t="shared" si="89"/>
        <v>46</v>
      </c>
      <c r="C262" s="280"/>
      <c r="D262" s="11"/>
      <c r="E262" s="11"/>
      <c r="F262" s="11" t="str">
        <f>$F$226</f>
        <v>&gt; 50 km και &lt; 100 km</v>
      </c>
      <c r="G262" s="11"/>
      <c r="H262" s="1448">
        <v>0</v>
      </c>
      <c r="I262" s="1448">
        <v>0</v>
      </c>
      <c r="J262" s="487"/>
      <c r="K262" s="487"/>
      <c r="L262" s="487"/>
      <c r="M262" s="487"/>
      <c r="N262" s="487"/>
      <c r="O262" s="487"/>
      <c r="P262" s="252">
        <v>0</v>
      </c>
      <c r="Q262" s="252">
        <v>0</v>
      </c>
      <c r="R262" s="252">
        <v>0</v>
      </c>
      <c r="S262" s="252">
        <v>0</v>
      </c>
      <c r="T262" s="252">
        <v>0</v>
      </c>
      <c r="U262" s="252">
        <v>0</v>
      </c>
      <c r="V262" s="487"/>
      <c r="W262" s="253">
        <v>0</v>
      </c>
      <c r="X262" s="481"/>
      <c r="Y262" s="532">
        <f>SUMPRODUCT(J$217:W$217,J262:W262)</f>
        <v>0</v>
      </c>
      <c r="Z262" s="484">
        <f>SUMPRODUCT(J$218:W$218,J262:W262)</f>
        <v>0</v>
      </c>
      <c r="AA262" s="484">
        <f>SUMPRODUCT(J$219:W$219,J262:W262)</f>
        <v>0</v>
      </c>
      <c r="AB262" s="533">
        <f>SUMPRODUCT(J$220:W$220,J262:W262)</f>
        <v>0</v>
      </c>
      <c r="AC262" s="11"/>
      <c r="AF262" s="11"/>
      <c r="AG262" s="11"/>
      <c r="AH262" s="11"/>
      <c r="AI262" s="11"/>
    </row>
    <row r="263" spans="2:35" ht="12.75" customHeight="1">
      <c r="B263" s="302">
        <f t="shared" si="89"/>
        <v>47</v>
      </c>
      <c r="C263" s="854"/>
      <c r="D263" s="293"/>
      <c r="E263" s="293"/>
      <c r="F263" s="293" t="str">
        <f>$F$227</f>
        <v>&gt; 100 km</v>
      </c>
      <c r="G263" s="293"/>
      <c r="H263" s="1448">
        <v>0</v>
      </c>
      <c r="I263" s="1448">
        <v>0</v>
      </c>
      <c r="J263" s="487"/>
      <c r="K263" s="487"/>
      <c r="L263" s="487"/>
      <c r="M263" s="487"/>
      <c r="N263" s="487"/>
      <c r="O263" s="487"/>
      <c r="P263" s="477">
        <v>0</v>
      </c>
      <c r="Q263" s="477">
        <v>0</v>
      </c>
      <c r="R263" s="477">
        <v>0</v>
      </c>
      <c r="S263" s="477">
        <v>0</v>
      </c>
      <c r="T263" s="477">
        <v>0</v>
      </c>
      <c r="U263" s="477">
        <v>0</v>
      </c>
      <c r="V263" s="487"/>
      <c r="W263" s="554">
        <v>0</v>
      </c>
      <c r="X263" s="549"/>
      <c r="Y263" s="534">
        <f>SUMPRODUCT(J$217:W$217,J263:W263)</f>
        <v>0</v>
      </c>
      <c r="Z263" s="485">
        <f>SUMPRODUCT(J$218:W$218,J263:W263)</f>
        <v>0</v>
      </c>
      <c r="AA263" s="485">
        <f>SUMPRODUCT(J$219:W$219,J263:W263)</f>
        <v>0</v>
      </c>
      <c r="AB263" s="535">
        <f>SUMPRODUCT(J$220:W$220,J263:W263)</f>
        <v>0</v>
      </c>
      <c r="AC263" s="11"/>
      <c r="AF263" s="11"/>
      <c r="AG263" s="11"/>
      <c r="AH263" s="11"/>
      <c r="AI263" s="11"/>
    </row>
    <row r="264" spans="2:35" ht="12.75" customHeight="1">
      <c r="B264" s="302">
        <f t="shared" si="89"/>
        <v>48</v>
      </c>
      <c r="C264" s="855"/>
      <c r="D264" s="269"/>
      <c r="E264" s="269"/>
      <c r="F264" s="269" t="s">
        <v>44</v>
      </c>
      <c r="G264" s="269"/>
      <c r="H264" s="495"/>
      <c r="I264" s="430"/>
      <c r="J264" s="488"/>
      <c r="K264" s="488"/>
      <c r="L264" s="488"/>
      <c r="M264" s="488"/>
      <c r="N264" s="488"/>
      <c r="O264" s="488"/>
      <c r="P264" s="476"/>
      <c r="Q264" s="476"/>
      <c r="R264" s="476"/>
      <c r="S264" s="476"/>
      <c r="T264" s="476"/>
      <c r="U264" s="476"/>
      <c r="V264" s="488"/>
      <c r="W264" s="555"/>
      <c r="X264" s="480"/>
      <c r="Y264" s="438">
        <f>SUM(Y260:Y263)</f>
        <v>0</v>
      </c>
      <c r="Z264" s="444">
        <f>SUM(Z260:Z263)</f>
        <v>0</v>
      </c>
      <c r="AA264" s="444">
        <f>SUM(AA260:AA263)</f>
        <v>0</v>
      </c>
      <c r="AB264" s="536">
        <f>SUM(AB260:AB263)</f>
        <v>0</v>
      </c>
      <c r="AC264" s="11"/>
      <c r="AF264" s="11"/>
      <c r="AG264" s="11"/>
      <c r="AH264" s="11"/>
      <c r="AI264" s="11"/>
    </row>
    <row r="265" spans="2:35" ht="12.75" customHeight="1">
      <c r="B265" s="302">
        <f t="shared" si="89"/>
        <v>49</v>
      </c>
      <c r="C265" s="853"/>
      <c r="D265" s="123" t="str">
        <f>D34</f>
        <v>Ψηφιακές 1024 kpbs</v>
      </c>
      <c r="E265" s="123"/>
      <c r="F265" s="123"/>
      <c r="G265" s="123"/>
      <c r="H265" s="120"/>
      <c r="I265" s="124"/>
      <c r="J265" s="470"/>
      <c r="K265" s="470"/>
      <c r="L265" s="470"/>
      <c r="M265" s="470"/>
      <c r="N265" s="470"/>
      <c r="O265" s="470"/>
      <c r="P265" s="325"/>
      <c r="Q265" s="325"/>
      <c r="R265" s="325"/>
      <c r="S265" s="325"/>
      <c r="T265" s="325"/>
      <c r="U265" s="325"/>
      <c r="V265" s="470"/>
      <c r="W265" s="553"/>
      <c r="X265" s="482"/>
      <c r="Y265" s="530"/>
      <c r="Z265" s="483"/>
      <c r="AA265" s="483"/>
      <c r="AB265" s="531"/>
      <c r="AC265" s="11"/>
      <c r="AF265" s="11"/>
      <c r="AG265" s="11"/>
      <c r="AH265" s="11"/>
      <c r="AI265" s="11"/>
    </row>
    <row r="266" spans="2:35" ht="12.75" customHeight="1">
      <c r="B266" s="302">
        <f t="shared" si="89"/>
        <v>50</v>
      </c>
      <c r="C266" s="280"/>
      <c r="D266" s="11"/>
      <c r="E266" s="11"/>
      <c r="F266" s="282" t="str">
        <f>$F$224</f>
        <v>&lt; 25 km</v>
      </c>
      <c r="G266" s="11"/>
      <c r="H266" s="1448">
        <v>0</v>
      </c>
      <c r="I266" s="1448">
        <v>0</v>
      </c>
      <c r="J266" s="487"/>
      <c r="K266" s="487"/>
      <c r="L266" s="487"/>
      <c r="M266" s="487"/>
      <c r="N266" s="487"/>
      <c r="O266" s="487"/>
      <c r="P266" s="252">
        <v>0</v>
      </c>
      <c r="Q266" s="252">
        <v>0</v>
      </c>
      <c r="R266" s="252">
        <v>0</v>
      </c>
      <c r="S266" s="252">
        <v>0</v>
      </c>
      <c r="T266" s="252">
        <v>0</v>
      </c>
      <c r="U266" s="252">
        <v>0</v>
      </c>
      <c r="V266" s="487"/>
      <c r="W266" s="253">
        <v>0</v>
      </c>
      <c r="X266" s="481"/>
      <c r="Y266" s="532">
        <f>SUMPRODUCT(J$217:W$217,J266:W266)</f>
        <v>0</v>
      </c>
      <c r="Z266" s="484">
        <f>SUMPRODUCT(J$218:W$218,J266:W266)</f>
        <v>0</v>
      </c>
      <c r="AA266" s="484">
        <f>SUMPRODUCT(J$219:W$219,J266:W266)</f>
        <v>0</v>
      </c>
      <c r="AB266" s="533">
        <f>SUMPRODUCT(J$220:W$220,J266:W266)</f>
        <v>0</v>
      </c>
      <c r="AC266" s="11"/>
      <c r="AF266" s="11"/>
      <c r="AG266" s="11"/>
      <c r="AH266" s="11"/>
      <c r="AI266" s="11"/>
    </row>
    <row r="267" spans="2:35" ht="12.75" customHeight="1">
      <c r="B267" s="302">
        <f t="shared" si="89"/>
        <v>51</v>
      </c>
      <c r="C267" s="280"/>
      <c r="D267" s="11"/>
      <c r="E267" s="11"/>
      <c r="F267" s="11" t="str">
        <f>$F$225</f>
        <v>&gt; 25 km και &lt; 50 km</v>
      </c>
      <c r="G267" s="11"/>
      <c r="H267" s="1448">
        <v>0</v>
      </c>
      <c r="I267" s="1448">
        <v>0</v>
      </c>
      <c r="J267" s="487"/>
      <c r="K267" s="487"/>
      <c r="L267" s="487"/>
      <c r="M267" s="487"/>
      <c r="N267" s="487"/>
      <c r="O267" s="487"/>
      <c r="P267" s="252">
        <v>0</v>
      </c>
      <c r="Q267" s="252">
        <v>0</v>
      </c>
      <c r="R267" s="252">
        <v>0</v>
      </c>
      <c r="S267" s="252">
        <v>0</v>
      </c>
      <c r="T267" s="252">
        <v>0</v>
      </c>
      <c r="U267" s="252">
        <v>0</v>
      </c>
      <c r="V267" s="487"/>
      <c r="W267" s="253">
        <v>0</v>
      </c>
      <c r="X267" s="481"/>
      <c r="Y267" s="532">
        <f>SUMPRODUCT(J$217:W$217,J267:W267)</f>
        <v>0</v>
      </c>
      <c r="Z267" s="484">
        <f>SUMPRODUCT(J$218:W$218,J267:W267)</f>
        <v>0</v>
      </c>
      <c r="AA267" s="484">
        <f>SUMPRODUCT(J$219:W$219,J267:W267)</f>
        <v>0</v>
      </c>
      <c r="AB267" s="533">
        <f>SUMPRODUCT(J$220:W$220,J267:W267)</f>
        <v>0</v>
      </c>
      <c r="AC267" s="11"/>
      <c r="AF267" s="11"/>
      <c r="AG267" s="11"/>
      <c r="AH267" s="11"/>
      <c r="AI267" s="11"/>
    </row>
    <row r="268" spans="2:35" ht="12.75" customHeight="1">
      <c r="B268" s="302">
        <f t="shared" si="89"/>
        <v>52</v>
      </c>
      <c r="C268" s="280"/>
      <c r="D268" s="11"/>
      <c r="E268" s="11"/>
      <c r="F268" s="11" t="str">
        <f>$F$226</f>
        <v>&gt; 50 km και &lt; 100 km</v>
      </c>
      <c r="G268" s="11"/>
      <c r="H268" s="1448">
        <v>0</v>
      </c>
      <c r="I268" s="1448">
        <v>0</v>
      </c>
      <c r="J268" s="487"/>
      <c r="K268" s="487"/>
      <c r="L268" s="487"/>
      <c r="M268" s="487"/>
      <c r="N268" s="487"/>
      <c r="O268" s="487"/>
      <c r="P268" s="252">
        <v>0</v>
      </c>
      <c r="Q268" s="252">
        <v>0</v>
      </c>
      <c r="R268" s="252">
        <v>0</v>
      </c>
      <c r="S268" s="252">
        <v>0</v>
      </c>
      <c r="T268" s="252">
        <v>0</v>
      </c>
      <c r="U268" s="252">
        <v>0</v>
      </c>
      <c r="V268" s="487"/>
      <c r="W268" s="253">
        <v>0</v>
      </c>
      <c r="X268" s="481"/>
      <c r="Y268" s="532">
        <f>SUMPRODUCT(J$217:W$217,J268:W268)</f>
        <v>0</v>
      </c>
      <c r="Z268" s="484">
        <f>SUMPRODUCT(J$218:W$218,J268:W268)</f>
        <v>0</v>
      </c>
      <c r="AA268" s="484">
        <f>SUMPRODUCT(J$219:W$219,J268:W268)</f>
        <v>0</v>
      </c>
      <c r="AB268" s="533">
        <f>SUMPRODUCT(J$220:W$220,J268:W268)</f>
        <v>0</v>
      </c>
      <c r="AC268" s="11"/>
      <c r="AF268" s="11"/>
      <c r="AG268" s="11"/>
      <c r="AH268" s="11"/>
      <c r="AI268" s="11"/>
    </row>
    <row r="269" spans="2:35" ht="12.75" customHeight="1">
      <c r="B269" s="302">
        <f t="shared" si="89"/>
        <v>53</v>
      </c>
      <c r="C269" s="854"/>
      <c r="D269" s="293"/>
      <c r="E269" s="293"/>
      <c r="F269" s="293" t="str">
        <f>$F$227</f>
        <v>&gt; 100 km</v>
      </c>
      <c r="G269" s="293"/>
      <c r="H269" s="1448">
        <v>0</v>
      </c>
      <c r="I269" s="1448">
        <v>0</v>
      </c>
      <c r="J269" s="487"/>
      <c r="K269" s="487"/>
      <c r="L269" s="487"/>
      <c r="M269" s="487"/>
      <c r="N269" s="487"/>
      <c r="O269" s="487"/>
      <c r="P269" s="477">
        <v>0</v>
      </c>
      <c r="Q269" s="477">
        <v>0</v>
      </c>
      <c r="R269" s="477">
        <v>0</v>
      </c>
      <c r="S269" s="477">
        <v>0</v>
      </c>
      <c r="T269" s="477">
        <v>0</v>
      </c>
      <c r="U269" s="477">
        <v>0</v>
      </c>
      <c r="V269" s="487"/>
      <c r="W269" s="554">
        <v>0</v>
      </c>
      <c r="X269" s="549"/>
      <c r="Y269" s="534">
        <f>SUMPRODUCT(J$217:W$217,J269:W269)</f>
        <v>0</v>
      </c>
      <c r="Z269" s="485">
        <f>SUMPRODUCT(J$218:W$218,J269:W269)</f>
        <v>0</v>
      </c>
      <c r="AA269" s="485">
        <f>SUMPRODUCT(J$219:W$219,J269:W269)</f>
        <v>0</v>
      </c>
      <c r="AB269" s="535">
        <f>SUMPRODUCT(J$220:W$220,J269:W269)</f>
        <v>0</v>
      </c>
      <c r="AC269" s="11"/>
      <c r="AF269" s="11"/>
      <c r="AG269" s="11"/>
      <c r="AH269" s="11"/>
      <c r="AI269" s="11"/>
    </row>
    <row r="270" spans="2:35" ht="12.75" customHeight="1">
      <c r="B270" s="302">
        <f t="shared" si="89"/>
        <v>54</v>
      </c>
      <c r="C270" s="855"/>
      <c r="D270" s="269"/>
      <c r="E270" s="269"/>
      <c r="F270" s="269" t="s">
        <v>44</v>
      </c>
      <c r="G270" s="269"/>
      <c r="H270" s="495"/>
      <c r="I270" s="430"/>
      <c r="J270" s="488"/>
      <c r="K270" s="488"/>
      <c r="L270" s="488"/>
      <c r="M270" s="488"/>
      <c r="N270" s="488"/>
      <c r="O270" s="488"/>
      <c r="P270" s="476"/>
      <c r="Q270" s="476"/>
      <c r="R270" s="476"/>
      <c r="S270" s="476"/>
      <c r="T270" s="476"/>
      <c r="U270" s="476"/>
      <c r="V270" s="488"/>
      <c r="W270" s="555"/>
      <c r="X270" s="480"/>
      <c r="Y270" s="438">
        <f>SUM(Y266:Y269)</f>
        <v>0</v>
      </c>
      <c r="Z270" s="444">
        <f>SUM(Z266:Z269)</f>
        <v>0</v>
      </c>
      <c r="AA270" s="444">
        <f>SUM(AA266:AA269)</f>
        <v>0</v>
      </c>
      <c r="AB270" s="536">
        <f>SUM(AB266:AB269)</f>
        <v>0</v>
      </c>
      <c r="AC270" s="11"/>
      <c r="AF270" s="11"/>
      <c r="AG270" s="11"/>
      <c r="AH270" s="11"/>
      <c r="AI270" s="11"/>
    </row>
    <row r="271" spans="2:35" ht="12.75" customHeight="1">
      <c r="B271" s="302">
        <f t="shared" si="89"/>
        <v>55</v>
      </c>
      <c r="C271" s="853"/>
      <c r="D271" s="123" t="str">
        <f>D35</f>
        <v>Ψηφιακές 1920 kpbs</v>
      </c>
      <c r="E271" s="123"/>
      <c r="F271" s="123"/>
      <c r="G271" s="123"/>
      <c r="H271" s="120"/>
      <c r="I271" s="124"/>
      <c r="J271" s="470"/>
      <c r="K271" s="470"/>
      <c r="L271" s="470"/>
      <c r="M271" s="470"/>
      <c r="N271" s="470"/>
      <c r="O271" s="470"/>
      <c r="P271" s="325"/>
      <c r="Q271" s="325"/>
      <c r="R271" s="325"/>
      <c r="S271" s="325"/>
      <c r="T271" s="325"/>
      <c r="U271" s="325"/>
      <c r="V271" s="470"/>
      <c r="W271" s="553"/>
      <c r="X271" s="482"/>
      <c r="Y271" s="530"/>
      <c r="Z271" s="483"/>
      <c r="AA271" s="483"/>
      <c r="AB271" s="531"/>
      <c r="AC271" s="11"/>
      <c r="AF271" s="11"/>
      <c r="AG271" s="11"/>
      <c r="AH271" s="11"/>
      <c r="AI271" s="11"/>
    </row>
    <row r="272" spans="2:35" ht="12.75" customHeight="1">
      <c r="B272" s="302">
        <f t="shared" si="89"/>
        <v>56</v>
      </c>
      <c r="C272" s="280"/>
      <c r="D272" s="11"/>
      <c r="E272" s="11"/>
      <c r="F272" s="282" t="str">
        <f>$F$224</f>
        <v>&lt; 25 km</v>
      </c>
      <c r="G272" s="11"/>
      <c r="H272" s="1448">
        <v>0</v>
      </c>
      <c r="I272" s="1448">
        <v>0</v>
      </c>
      <c r="J272" s="487"/>
      <c r="K272" s="487"/>
      <c r="L272" s="487"/>
      <c r="M272" s="487"/>
      <c r="N272" s="487"/>
      <c r="O272" s="487"/>
      <c r="P272" s="252">
        <v>0</v>
      </c>
      <c r="Q272" s="252">
        <v>0</v>
      </c>
      <c r="R272" s="252">
        <v>0</v>
      </c>
      <c r="S272" s="252">
        <v>0</v>
      </c>
      <c r="T272" s="252">
        <v>0</v>
      </c>
      <c r="U272" s="252">
        <v>0</v>
      </c>
      <c r="V272" s="487"/>
      <c r="W272" s="253">
        <v>0</v>
      </c>
      <c r="X272" s="481"/>
      <c r="Y272" s="532">
        <f>SUMPRODUCT(J$217:W$217,J272:W272)</f>
        <v>0</v>
      </c>
      <c r="Z272" s="484">
        <f>SUMPRODUCT(J$218:W$218,J272:W272)</f>
        <v>0</v>
      </c>
      <c r="AA272" s="484">
        <f>SUMPRODUCT(J$219:W$219,J272:W272)</f>
        <v>0</v>
      </c>
      <c r="AB272" s="533">
        <f>SUMPRODUCT(J$220:W$220,J272:W272)</f>
        <v>0</v>
      </c>
      <c r="AC272" s="11"/>
      <c r="AF272" s="11"/>
      <c r="AG272" s="11"/>
      <c r="AH272" s="11"/>
      <c r="AI272" s="11"/>
    </row>
    <row r="273" spans="2:35" ht="12.75" customHeight="1">
      <c r="B273" s="302">
        <f t="shared" si="89"/>
        <v>57</v>
      </c>
      <c r="C273" s="280"/>
      <c r="D273" s="11"/>
      <c r="E273" s="11"/>
      <c r="F273" s="11" t="str">
        <f>$F$225</f>
        <v>&gt; 25 km και &lt; 50 km</v>
      </c>
      <c r="G273" s="11"/>
      <c r="H273" s="1448">
        <v>0</v>
      </c>
      <c r="I273" s="1448">
        <v>0</v>
      </c>
      <c r="J273" s="487"/>
      <c r="K273" s="487"/>
      <c r="L273" s="487"/>
      <c r="M273" s="487"/>
      <c r="N273" s="487"/>
      <c r="O273" s="487"/>
      <c r="P273" s="252">
        <v>0</v>
      </c>
      <c r="Q273" s="252">
        <v>0</v>
      </c>
      <c r="R273" s="252">
        <v>0</v>
      </c>
      <c r="S273" s="252">
        <v>0</v>
      </c>
      <c r="T273" s="252">
        <v>0</v>
      </c>
      <c r="U273" s="252">
        <v>0</v>
      </c>
      <c r="V273" s="487"/>
      <c r="W273" s="253">
        <v>0</v>
      </c>
      <c r="X273" s="481"/>
      <c r="Y273" s="532">
        <f>SUMPRODUCT(J$217:W$217,J273:W273)</f>
        <v>0</v>
      </c>
      <c r="Z273" s="484">
        <f>SUMPRODUCT(J$218:W$218,J273:W273)</f>
        <v>0</v>
      </c>
      <c r="AA273" s="484">
        <f>SUMPRODUCT(J$219:W$219,J273:W273)</f>
        <v>0</v>
      </c>
      <c r="AB273" s="533">
        <f>SUMPRODUCT(J$220:W$220,J273:W273)</f>
        <v>0</v>
      </c>
      <c r="AC273" s="11"/>
      <c r="AF273" s="11"/>
      <c r="AG273" s="11"/>
      <c r="AH273" s="11"/>
      <c r="AI273" s="11"/>
    </row>
    <row r="274" spans="2:35" ht="12.75" customHeight="1">
      <c r="B274" s="302">
        <f t="shared" si="89"/>
        <v>58</v>
      </c>
      <c r="C274" s="280"/>
      <c r="D274" s="11"/>
      <c r="E274" s="11"/>
      <c r="F274" s="11" t="str">
        <f>$F$226</f>
        <v>&gt; 50 km και &lt; 100 km</v>
      </c>
      <c r="G274" s="11"/>
      <c r="H274" s="1448">
        <v>0</v>
      </c>
      <c r="I274" s="1448">
        <v>0</v>
      </c>
      <c r="J274" s="487"/>
      <c r="K274" s="487"/>
      <c r="L274" s="487"/>
      <c r="M274" s="487"/>
      <c r="N274" s="487"/>
      <c r="O274" s="487"/>
      <c r="P274" s="252">
        <v>0</v>
      </c>
      <c r="Q274" s="252">
        <v>0</v>
      </c>
      <c r="R274" s="252">
        <v>0</v>
      </c>
      <c r="S274" s="252">
        <v>0</v>
      </c>
      <c r="T274" s="252">
        <v>0</v>
      </c>
      <c r="U274" s="252">
        <v>0</v>
      </c>
      <c r="V274" s="487"/>
      <c r="W274" s="253">
        <v>0</v>
      </c>
      <c r="X274" s="481"/>
      <c r="Y274" s="532">
        <f>SUMPRODUCT(J$217:W$217,J274:W274)</f>
        <v>0</v>
      </c>
      <c r="Z274" s="484">
        <f>SUMPRODUCT(J$218:W$218,J274:W274)</f>
        <v>0</v>
      </c>
      <c r="AA274" s="484">
        <f>SUMPRODUCT(J$219:W$219,J274:W274)</f>
        <v>0</v>
      </c>
      <c r="AB274" s="533">
        <f>SUMPRODUCT(J$220:W$220,J274:W274)</f>
        <v>0</v>
      </c>
      <c r="AC274" s="11"/>
      <c r="AF274" s="11"/>
      <c r="AG274" s="11"/>
      <c r="AH274" s="11"/>
      <c r="AI274" s="11"/>
    </row>
    <row r="275" spans="2:35" ht="12.75" customHeight="1">
      <c r="B275" s="302">
        <f t="shared" si="89"/>
        <v>59</v>
      </c>
      <c r="C275" s="854"/>
      <c r="D275" s="293"/>
      <c r="E275" s="293"/>
      <c r="F275" s="293" t="str">
        <f>$F$227</f>
        <v>&gt; 100 km</v>
      </c>
      <c r="G275" s="293"/>
      <c r="H275" s="1448">
        <v>0</v>
      </c>
      <c r="I275" s="1448">
        <v>0</v>
      </c>
      <c r="J275" s="487"/>
      <c r="K275" s="487"/>
      <c r="L275" s="487"/>
      <c r="M275" s="487"/>
      <c r="N275" s="487"/>
      <c r="O275" s="487"/>
      <c r="P275" s="477">
        <v>0</v>
      </c>
      <c r="Q275" s="477">
        <v>0</v>
      </c>
      <c r="R275" s="477">
        <v>0</v>
      </c>
      <c r="S275" s="477">
        <v>0</v>
      </c>
      <c r="T275" s="477">
        <v>0</v>
      </c>
      <c r="U275" s="477">
        <v>0</v>
      </c>
      <c r="V275" s="487"/>
      <c r="W275" s="554">
        <v>0</v>
      </c>
      <c r="X275" s="549"/>
      <c r="Y275" s="534">
        <f>SUMPRODUCT(J$217:W$217,J275:W275)</f>
        <v>0</v>
      </c>
      <c r="Z275" s="485">
        <f>SUMPRODUCT(J$218:W$218,J275:W275)</f>
        <v>0</v>
      </c>
      <c r="AA275" s="485">
        <f>SUMPRODUCT(J$219:W$219,J275:W275)</f>
        <v>0</v>
      </c>
      <c r="AB275" s="535">
        <f>SUMPRODUCT(J$220:W$220,J275:W275)</f>
        <v>0</v>
      </c>
      <c r="AC275" s="11"/>
      <c r="AF275" s="11"/>
      <c r="AG275" s="11"/>
      <c r="AH275" s="11"/>
      <c r="AI275" s="11"/>
    </row>
    <row r="276" spans="2:35" ht="12.75" customHeight="1">
      <c r="B276" s="302">
        <f t="shared" si="89"/>
        <v>60</v>
      </c>
      <c r="C276" s="855"/>
      <c r="D276" s="269"/>
      <c r="E276" s="269"/>
      <c r="F276" s="269" t="s">
        <v>44</v>
      </c>
      <c r="G276" s="269"/>
      <c r="H276" s="495"/>
      <c r="I276" s="430"/>
      <c r="J276" s="488"/>
      <c r="K276" s="488"/>
      <c r="L276" s="488"/>
      <c r="M276" s="488"/>
      <c r="N276" s="488"/>
      <c r="O276" s="488"/>
      <c r="P276" s="476"/>
      <c r="Q276" s="476"/>
      <c r="R276" s="476"/>
      <c r="S276" s="476"/>
      <c r="T276" s="476"/>
      <c r="U276" s="476"/>
      <c r="V276" s="488"/>
      <c r="W276" s="555"/>
      <c r="X276" s="480"/>
      <c r="Y276" s="438">
        <f>SUM(Y272:Y275)</f>
        <v>0</v>
      </c>
      <c r="Z276" s="444">
        <f>SUM(Z272:Z275)</f>
        <v>0</v>
      </c>
      <c r="AA276" s="444">
        <f>SUM(AA272:AA275)</f>
        <v>0</v>
      </c>
      <c r="AB276" s="536">
        <f>SUM(AB272:AB275)</f>
        <v>0</v>
      </c>
      <c r="AC276" s="11"/>
      <c r="AF276" s="11"/>
      <c r="AG276" s="11"/>
      <c r="AH276" s="11"/>
      <c r="AI276" s="11"/>
    </row>
    <row r="277" spans="2:35" ht="12.75" customHeight="1">
      <c r="B277" s="302">
        <f t="shared" si="89"/>
        <v>61</v>
      </c>
      <c r="C277" s="853"/>
      <c r="D277" s="123" t="str">
        <f>D36</f>
        <v>Ψηφιακές 2 Mbps</v>
      </c>
      <c r="E277" s="123"/>
      <c r="F277" s="123"/>
      <c r="G277" s="123"/>
      <c r="H277" s="120"/>
      <c r="I277" s="124"/>
      <c r="J277" s="470"/>
      <c r="K277" s="470"/>
      <c r="L277" s="470"/>
      <c r="M277" s="470"/>
      <c r="N277" s="470"/>
      <c r="O277" s="470"/>
      <c r="P277" s="325"/>
      <c r="Q277" s="325"/>
      <c r="R277" s="325"/>
      <c r="S277" s="325"/>
      <c r="T277" s="325"/>
      <c r="U277" s="325"/>
      <c r="V277" s="470"/>
      <c r="W277" s="553"/>
      <c r="X277" s="482"/>
      <c r="Y277" s="530"/>
      <c r="Z277" s="483"/>
      <c r="AA277" s="483"/>
      <c r="AB277" s="531"/>
      <c r="AC277" s="11"/>
      <c r="AF277" s="11"/>
      <c r="AG277" s="11"/>
      <c r="AH277" s="11"/>
      <c r="AI277" s="11"/>
    </row>
    <row r="278" spans="2:35" ht="12.75" customHeight="1">
      <c r="B278" s="302">
        <f t="shared" si="89"/>
        <v>62</v>
      </c>
      <c r="C278" s="280"/>
      <c r="D278" s="11"/>
      <c r="E278" s="11"/>
      <c r="F278" s="282" t="str">
        <f>$F$224</f>
        <v>&lt; 25 km</v>
      </c>
      <c r="G278" s="11"/>
      <c r="H278" s="1448">
        <v>0</v>
      </c>
      <c r="I278" s="1448">
        <v>0</v>
      </c>
      <c r="J278" s="487"/>
      <c r="K278" s="487"/>
      <c r="L278" s="487"/>
      <c r="M278" s="487"/>
      <c r="N278" s="487"/>
      <c r="O278" s="487"/>
      <c r="P278" s="252">
        <v>0</v>
      </c>
      <c r="Q278" s="252">
        <v>0</v>
      </c>
      <c r="R278" s="252">
        <v>0</v>
      </c>
      <c r="S278" s="252">
        <v>0</v>
      </c>
      <c r="T278" s="252">
        <v>0</v>
      </c>
      <c r="U278" s="252">
        <v>0</v>
      </c>
      <c r="V278" s="487"/>
      <c r="W278" s="253">
        <v>0</v>
      </c>
      <c r="X278" s="481"/>
      <c r="Y278" s="532">
        <f>SUMPRODUCT(J$217:W$217,J278:W278)</f>
        <v>0</v>
      </c>
      <c r="Z278" s="484">
        <f>SUMPRODUCT(J$218:W$218,J278:W278)</f>
        <v>0</v>
      </c>
      <c r="AA278" s="484">
        <f>SUMPRODUCT(J$219:W$219,J278:W278)</f>
        <v>0</v>
      </c>
      <c r="AB278" s="533">
        <f>SUMPRODUCT(J$220:W$220,J278:W278)</f>
        <v>0</v>
      </c>
      <c r="AC278" s="11"/>
      <c r="AF278" s="11"/>
      <c r="AG278" s="11"/>
      <c r="AH278" s="11"/>
      <c r="AI278" s="11"/>
    </row>
    <row r="279" spans="2:35" ht="12.75" customHeight="1">
      <c r="B279" s="302">
        <f t="shared" si="89"/>
        <v>63</v>
      </c>
      <c r="C279" s="280"/>
      <c r="D279" s="11"/>
      <c r="E279" s="11"/>
      <c r="F279" s="11" t="str">
        <f>$F$225</f>
        <v>&gt; 25 km και &lt; 50 km</v>
      </c>
      <c r="G279" s="11"/>
      <c r="H279" s="1448">
        <v>0</v>
      </c>
      <c r="I279" s="1448">
        <v>0</v>
      </c>
      <c r="J279" s="487"/>
      <c r="K279" s="487"/>
      <c r="L279" s="487"/>
      <c r="M279" s="487"/>
      <c r="N279" s="487"/>
      <c r="O279" s="487"/>
      <c r="P279" s="252">
        <v>0</v>
      </c>
      <c r="Q279" s="252">
        <v>0</v>
      </c>
      <c r="R279" s="252">
        <v>0</v>
      </c>
      <c r="S279" s="252">
        <v>0</v>
      </c>
      <c r="T279" s="252">
        <v>0</v>
      </c>
      <c r="U279" s="252">
        <v>0</v>
      </c>
      <c r="V279" s="487"/>
      <c r="W279" s="253">
        <v>0</v>
      </c>
      <c r="X279" s="481"/>
      <c r="Y279" s="532">
        <f>SUMPRODUCT(J$217:W$217,J279:W279)</f>
        <v>0</v>
      </c>
      <c r="Z279" s="484">
        <f>SUMPRODUCT(J$218:W$218,J279:W279)</f>
        <v>0</v>
      </c>
      <c r="AA279" s="484">
        <f>SUMPRODUCT(J$219:W$219,J279:W279)</f>
        <v>0</v>
      </c>
      <c r="AB279" s="533">
        <f>SUMPRODUCT(J$220:W$220,J279:W279)</f>
        <v>0</v>
      </c>
      <c r="AC279" s="11"/>
      <c r="AF279" s="11"/>
      <c r="AG279" s="11"/>
      <c r="AH279" s="11"/>
      <c r="AI279" s="11"/>
    </row>
    <row r="280" spans="2:35" ht="12.75" customHeight="1">
      <c r="B280" s="302">
        <f t="shared" si="89"/>
        <v>64</v>
      </c>
      <c r="C280" s="280"/>
      <c r="D280" s="11"/>
      <c r="E280" s="11"/>
      <c r="F280" s="11" t="str">
        <f>$F$226</f>
        <v>&gt; 50 km και &lt; 100 km</v>
      </c>
      <c r="G280" s="11"/>
      <c r="H280" s="1448">
        <v>0</v>
      </c>
      <c r="I280" s="1448">
        <v>0</v>
      </c>
      <c r="J280" s="487"/>
      <c r="K280" s="487"/>
      <c r="L280" s="487"/>
      <c r="M280" s="487"/>
      <c r="N280" s="487"/>
      <c r="O280" s="487"/>
      <c r="P280" s="252">
        <v>0</v>
      </c>
      <c r="Q280" s="252">
        <v>0</v>
      </c>
      <c r="R280" s="252">
        <v>0</v>
      </c>
      <c r="S280" s="252">
        <v>0</v>
      </c>
      <c r="T280" s="252">
        <v>0</v>
      </c>
      <c r="U280" s="252">
        <v>0</v>
      </c>
      <c r="V280" s="487"/>
      <c r="W280" s="253">
        <v>0</v>
      </c>
      <c r="X280" s="481"/>
      <c r="Y280" s="532">
        <f>SUMPRODUCT(J$217:W$217,J280:W280)</f>
        <v>0</v>
      </c>
      <c r="Z280" s="484">
        <f>SUMPRODUCT(J$218:W$218,J280:W280)</f>
        <v>0</v>
      </c>
      <c r="AA280" s="484">
        <f>SUMPRODUCT(J$219:W$219,J280:W280)</f>
        <v>0</v>
      </c>
      <c r="AB280" s="533">
        <f>SUMPRODUCT(J$220:W$220,J280:W280)</f>
        <v>0</v>
      </c>
      <c r="AC280" s="11"/>
      <c r="AF280" s="11"/>
      <c r="AG280" s="11"/>
      <c r="AH280" s="11"/>
      <c r="AI280" s="11"/>
    </row>
    <row r="281" spans="2:35" ht="12.75" customHeight="1">
      <c r="B281" s="302">
        <f t="shared" si="89"/>
        <v>65</v>
      </c>
      <c r="C281" s="854"/>
      <c r="D281" s="293"/>
      <c r="E281" s="293"/>
      <c r="F281" s="293" t="str">
        <f>$F$227</f>
        <v>&gt; 100 km</v>
      </c>
      <c r="G281" s="293"/>
      <c r="H281" s="1448">
        <v>0</v>
      </c>
      <c r="I281" s="1448">
        <v>0</v>
      </c>
      <c r="J281" s="487"/>
      <c r="K281" s="487"/>
      <c r="L281" s="487"/>
      <c r="M281" s="487"/>
      <c r="N281" s="487"/>
      <c r="O281" s="487"/>
      <c r="P281" s="477">
        <v>0</v>
      </c>
      <c r="Q281" s="477">
        <v>0</v>
      </c>
      <c r="R281" s="477">
        <v>0</v>
      </c>
      <c r="S281" s="477">
        <v>0</v>
      </c>
      <c r="T281" s="477">
        <v>0</v>
      </c>
      <c r="U281" s="477">
        <v>0</v>
      </c>
      <c r="V281" s="487"/>
      <c r="W281" s="554">
        <v>0</v>
      </c>
      <c r="X281" s="549"/>
      <c r="Y281" s="534">
        <f>SUMPRODUCT(J$217:W$217,J281:W281)</f>
        <v>0</v>
      </c>
      <c r="Z281" s="485">
        <f>SUMPRODUCT(J$218:W$218,J281:W281)</f>
        <v>0</v>
      </c>
      <c r="AA281" s="485">
        <f>SUMPRODUCT(J$219:W$219,J281:W281)</f>
        <v>0</v>
      </c>
      <c r="AB281" s="535">
        <f>SUMPRODUCT(J$220:W$220,J281:W281)</f>
        <v>0</v>
      </c>
      <c r="AC281" s="11"/>
      <c r="AF281" s="11"/>
      <c r="AG281" s="11"/>
      <c r="AH281" s="11"/>
      <c r="AI281" s="11"/>
    </row>
    <row r="282" spans="2:35" ht="12.75" customHeight="1">
      <c r="B282" s="302">
        <f t="shared" si="89"/>
        <v>66</v>
      </c>
      <c r="C282" s="855"/>
      <c r="D282" s="269"/>
      <c r="E282" s="269"/>
      <c r="F282" s="269" t="s">
        <v>44</v>
      </c>
      <c r="G282" s="269"/>
      <c r="H282" s="495"/>
      <c r="I282" s="430"/>
      <c r="J282" s="488"/>
      <c r="K282" s="488"/>
      <c r="L282" s="488"/>
      <c r="M282" s="488"/>
      <c r="N282" s="488"/>
      <c r="O282" s="488"/>
      <c r="P282" s="476"/>
      <c r="Q282" s="476"/>
      <c r="R282" s="476"/>
      <c r="S282" s="476"/>
      <c r="T282" s="476"/>
      <c r="U282" s="476"/>
      <c r="V282" s="488"/>
      <c r="W282" s="555"/>
      <c r="X282" s="480"/>
      <c r="Y282" s="438">
        <f>SUM(Y278:Y281)</f>
        <v>0</v>
      </c>
      <c r="Z282" s="444">
        <f>SUM(Z278:Z281)</f>
        <v>0</v>
      </c>
      <c r="AA282" s="444">
        <f>SUM(AA278:AA281)</f>
        <v>0</v>
      </c>
      <c r="AB282" s="536">
        <f>SUM(AB278:AB281)</f>
        <v>0</v>
      </c>
      <c r="AC282" s="11"/>
      <c r="AF282" s="11"/>
      <c r="AG282" s="11"/>
      <c r="AH282" s="11"/>
      <c r="AI282" s="11"/>
    </row>
    <row r="283" spans="2:35" ht="12.75" customHeight="1">
      <c r="B283" s="302">
        <f t="shared" si="89"/>
        <v>67</v>
      </c>
      <c r="C283" s="853"/>
      <c r="D283" s="123" t="str">
        <f>D37</f>
        <v>Ψηφιακές 34 Mbps </v>
      </c>
      <c r="E283" s="123"/>
      <c r="F283" s="123"/>
      <c r="G283" s="123"/>
      <c r="H283" s="120"/>
      <c r="I283" s="124"/>
      <c r="J283" s="470"/>
      <c r="K283" s="470"/>
      <c r="L283" s="470"/>
      <c r="M283" s="470"/>
      <c r="N283" s="470"/>
      <c r="O283" s="470"/>
      <c r="P283" s="325"/>
      <c r="Q283" s="325"/>
      <c r="R283" s="325"/>
      <c r="S283" s="325"/>
      <c r="T283" s="325"/>
      <c r="U283" s="325"/>
      <c r="V283" s="470"/>
      <c r="W283" s="553"/>
      <c r="X283" s="482"/>
      <c r="Y283" s="530"/>
      <c r="Z283" s="483"/>
      <c r="AA283" s="483"/>
      <c r="AB283" s="531"/>
      <c r="AC283" s="11"/>
      <c r="AF283" s="11"/>
      <c r="AG283" s="11"/>
      <c r="AH283" s="11"/>
      <c r="AI283" s="11"/>
    </row>
    <row r="284" spans="2:35" ht="12.75" customHeight="1">
      <c r="B284" s="302">
        <f t="shared" si="89"/>
        <v>68</v>
      </c>
      <c r="C284" s="280"/>
      <c r="D284" s="11"/>
      <c r="E284" s="11"/>
      <c r="F284" s="282" t="str">
        <f>$F$224</f>
        <v>&lt; 25 km</v>
      </c>
      <c r="G284" s="11"/>
      <c r="H284" s="1448">
        <v>0</v>
      </c>
      <c r="I284" s="1448">
        <v>0</v>
      </c>
      <c r="J284" s="487"/>
      <c r="K284" s="487"/>
      <c r="L284" s="487"/>
      <c r="M284" s="487"/>
      <c r="N284" s="487"/>
      <c r="O284" s="487"/>
      <c r="P284" s="252">
        <v>0</v>
      </c>
      <c r="Q284" s="252">
        <v>0</v>
      </c>
      <c r="R284" s="252">
        <v>0</v>
      </c>
      <c r="S284" s="252">
        <v>0</v>
      </c>
      <c r="T284" s="252">
        <v>0</v>
      </c>
      <c r="U284" s="252">
        <v>0</v>
      </c>
      <c r="V284" s="487"/>
      <c r="W284" s="253">
        <v>0</v>
      </c>
      <c r="X284" s="481"/>
      <c r="Y284" s="532">
        <f>SUMPRODUCT(J$217:W$217,J284:W284)</f>
        <v>0</v>
      </c>
      <c r="Z284" s="484">
        <f>SUMPRODUCT(J$218:W$218,J284:W284)</f>
        <v>0</v>
      </c>
      <c r="AA284" s="484">
        <f>SUMPRODUCT(J$219:W$219,J284:W284)</f>
        <v>0</v>
      </c>
      <c r="AB284" s="533">
        <f>SUMPRODUCT(J$220:W$220,J284:W284)</f>
        <v>0</v>
      </c>
      <c r="AC284" s="11"/>
      <c r="AF284" s="11"/>
      <c r="AG284" s="11"/>
      <c r="AH284" s="11"/>
      <c r="AI284" s="11"/>
    </row>
    <row r="285" spans="2:35" ht="12.75" customHeight="1">
      <c r="B285" s="302">
        <f t="shared" si="89"/>
        <v>69</v>
      </c>
      <c r="C285" s="280"/>
      <c r="D285" s="11"/>
      <c r="E285" s="11"/>
      <c r="F285" s="11" t="str">
        <f>$F$225</f>
        <v>&gt; 25 km και &lt; 50 km</v>
      </c>
      <c r="G285" s="11"/>
      <c r="H285" s="1448">
        <v>0</v>
      </c>
      <c r="I285" s="1448">
        <v>0</v>
      </c>
      <c r="J285" s="487"/>
      <c r="K285" s="487"/>
      <c r="L285" s="487"/>
      <c r="M285" s="487"/>
      <c r="N285" s="487"/>
      <c r="O285" s="487"/>
      <c r="P285" s="252">
        <v>0</v>
      </c>
      <c r="Q285" s="252">
        <v>0</v>
      </c>
      <c r="R285" s="252">
        <v>0</v>
      </c>
      <c r="S285" s="252">
        <v>0</v>
      </c>
      <c r="T285" s="252">
        <v>0</v>
      </c>
      <c r="U285" s="252">
        <v>0</v>
      </c>
      <c r="V285" s="487"/>
      <c r="W285" s="253">
        <v>0</v>
      </c>
      <c r="X285" s="481"/>
      <c r="Y285" s="532">
        <f>SUMPRODUCT(J$217:W$217,J285:W285)</f>
        <v>0</v>
      </c>
      <c r="Z285" s="484">
        <f>SUMPRODUCT(J$218:W$218,J285:W285)</f>
        <v>0</v>
      </c>
      <c r="AA285" s="484">
        <f>SUMPRODUCT(J$219:W$219,J285:W285)</f>
        <v>0</v>
      </c>
      <c r="AB285" s="533">
        <f>SUMPRODUCT(J$220:W$220,J285:W285)</f>
        <v>0</v>
      </c>
      <c r="AC285" s="11"/>
      <c r="AF285" s="11"/>
      <c r="AG285" s="11"/>
      <c r="AH285" s="11"/>
      <c r="AI285" s="11"/>
    </row>
    <row r="286" spans="2:35" ht="12.75" customHeight="1">
      <c r="B286" s="302">
        <f t="shared" si="89"/>
        <v>70</v>
      </c>
      <c r="C286" s="280"/>
      <c r="D286" s="11"/>
      <c r="E286" s="11"/>
      <c r="F286" s="11" t="str">
        <f>$F$226</f>
        <v>&gt; 50 km και &lt; 100 km</v>
      </c>
      <c r="G286" s="11"/>
      <c r="H286" s="1448">
        <v>0</v>
      </c>
      <c r="I286" s="1448">
        <v>0</v>
      </c>
      <c r="J286" s="487"/>
      <c r="K286" s="487"/>
      <c r="L286" s="487"/>
      <c r="M286" s="487"/>
      <c r="N286" s="487"/>
      <c r="O286" s="487"/>
      <c r="P286" s="252">
        <v>0</v>
      </c>
      <c r="Q286" s="252">
        <v>0</v>
      </c>
      <c r="R286" s="252">
        <v>0</v>
      </c>
      <c r="S286" s="252">
        <v>0</v>
      </c>
      <c r="T286" s="252">
        <v>0</v>
      </c>
      <c r="U286" s="252">
        <v>0</v>
      </c>
      <c r="V286" s="487"/>
      <c r="W286" s="253">
        <v>0</v>
      </c>
      <c r="X286" s="481"/>
      <c r="Y286" s="532">
        <f>SUMPRODUCT(J$217:W$217,J286:W286)</f>
        <v>0</v>
      </c>
      <c r="Z286" s="484">
        <f>SUMPRODUCT(J$218:W$218,J286:W286)</f>
        <v>0</v>
      </c>
      <c r="AA286" s="484">
        <f>SUMPRODUCT(J$219:W$219,J286:W286)</f>
        <v>0</v>
      </c>
      <c r="AB286" s="533">
        <f>SUMPRODUCT(J$220:W$220,J286:W286)</f>
        <v>0</v>
      </c>
      <c r="AC286" s="11"/>
      <c r="AF286" s="11"/>
      <c r="AG286" s="11"/>
      <c r="AH286" s="11"/>
      <c r="AI286" s="11"/>
    </row>
    <row r="287" spans="2:35" ht="12.75" customHeight="1">
      <c r="B287" s="302">
        <f t="shared" si="89"/>
        <v>71</v>
      </c>
      <c r="C287" s="854"/>
      <c r="D287" s="293"/>
      <c r="E287" s="293"/>
      <c r="F287" s="293" t="str">
        <f>$F$227</f>
        <v>&gt; 100 km</v>
      </c>
      <c r="G287" s="293"/>
      <c r="H287" s="1448">
        <v>0</v>
      </c>
      <c r="I287" s="1448">
        <v>0</v>
      </c>
      <c r="J287" s="487"/>
      <c r="K287" s="487"/>
      <c r="L287" s="487"/>
      <c r="M287" s="487"/>
      <c r="N287" s="487"/>
      <c r="O287" s="487"/>
      <c r="P287" s="477">
        <v>0</v>
      </c>
      <c r="Q287" s="477">
        <v>0</v>
      </c>
      <c r="R287" s="477">
        <v>0</v>
      </c>
      <c r="S287" s="477">
        <v>0</v>
      </c>
      <c r="T287" s="477">
        <v>0</v>
      </c>
      <c r="U287" s="477">
        <v>0</v>
      </c>
      <c r="V287" s="487"/>
      <c r="W287" s="554">
        <v>0</v>
      </c>
      <c r="X287" s="549"/>
      <c r="Y287" s="534">
        <f>SUMPRODUCT(J$217:W$217,J287:W287)</f>
        <v>0</v>
      </c>
      <c r="Z287" s="485">
        <f>SUMPRODUCT(J$218:W$218,J287:W287)</f>
        <v>0</v>
      </c>
      <c r="AA287" s="485">
        <f>SUMPRODUCT(J$219:W$219,J287:W287)</f>
        <v>0</v>
      </c>
      <c r="AB287" s="535">
        <f>SUMPRODUCT(J$220:W$220,J287:W287)</f>
        <v>0</v>
      </c>
      <c r="AC287" s="11"/>
      <c r="AF287" s="11"/>
      <c r="AG287" s="11"/>
      <c r="AH287" s="11"/>
      <c r="AI287" s="11"/>
    </row>
    <row r="288" spans="2:35" ht="12.75" customHeight="1">
      <c r="B288" s="302">
        <f t="shared" si="89"/>
        <v>72</v>
      </c>
      <c r="C288" s="855"/>
      <c r="D288" s="269"/>
      <c r="E288" s="269"/>
      <c r="F288" s="269" t="s">
        <v>44</v>
      </c>
      <c r="G288" s="269"/>
      <c r="H288" s="495"/>
      <c r="I288" s="430"/>
      <c r="J288" s="488"/>
      <c r="K288" s="488"/>
      <c r="L288" s="488"/>
      <c r="M288" s="488"/>
      <c r="N288" s="488"/>
      <c r="O288" s="488"/>
      <c r="P288" s="476"/>
      <c r="Q288" s="476"/>
      <c r="R288" s="476"/>
      <c r="S288" s="476"/>
      <c r="T288" s="476"/>
      <c r="U288" s="476"/>
      <c r="V288" s="488"/>
      <c r="W288" s="555"/>
      <c r="X288" s="480"/>
      <c r="Y288" s="438">
        <f>SUM(Y284:Y287)</f>
        <v>0</v>
      </c>
      <c r="Z288" s="444">
        <f>SUM(Z284:Z287)</f>
        <v>0</v>
      </c>
      <c r="AA288" s="444">
        <f>SUM(AA284:AA287)</f>
        <v>0</v>
      </c>
      <c r="AB288" s="536">
        <f>SUM(AB284:AB287)</f>
        <v>0</v>
      </c>
      <c r="AC288" s="11"/>
      <c r="AF288" s="11"/>
      <c r="AG288" s="11"/>
      <c r="AH288" s="11"/>
      <c r="AI288" s="11"/>
    </row>
    <row r="289" spans="2:35" ht="12.75" customHeight="1">
      <c r="B289" s="302">
        <f t="shared" si="89"/>
        <v>73</v>
      </c>
      <c r="C289" s="853"/>
      <c r="D289" s="123" t="str">
        <f>D38</f>
        <v>Ψηφιακές 155 Mbps</v>
      </c>
      <c r="E289" s="123"/>
      <c r="F289" s="123"/>
      <c r="G289" s="123"/>
      <c r="H289" s="120"/>
      <c r="I289" s="124"/>
      <c r="J289" s="470"/>
      <c r="K289" s="470"/>
      <c r="L289" s="470"/>
      <c r="M289" s="470"/>
      <c r="N289" s="470"/>
      <c r="O289" s="470"/>
      <c r="P289" s="325"/>
      <c r="Q289" s="325"/>
      <c r="R289" s="325"/>
      <c r="S289" s="325"/>
      <c r="T289" s="325"/>
      <c r="U289" s="325"/>
      <c r="V289" s="470"/>
      <c r="W289" s="553"/>
      <c r="X289" s="482"/>
      <c r="Y289" s="530"/>
      <c r="Z289" s="483"/>
      <c r="AA289" s="483"/>
      <c r="AB289" s="531"/>
      <c r="AC289" s="11"/>
      <c r="AF289" s="11"/>
      <c r="AG289" s="11"/>
      <c r="AH289" s="11"/>
      <c r="AI289" s="11"/>
    </row>
    <row r="290" spans="2:35" ht="12.75" customHeight="1">
      <c r="B290" s="302">
        <f t="shared" si="89"/>
        <v>74</v>
      </c>
      <c r="C290" s="280"/>
      <c r="D290" s="11"/>
      <c r="E290" s="11"/>
      <c r="F290" s="282" t="str">
        <f>$F$224</f>
        <v>&lt; 25 km</v>
      </c>
      <c r="G290" s="11"/>
      <c r="H290" s="1448">
        <v>0</v>
      </c>
      <c r="I290" s="1448">
        <v>0</v>
      </c>
      <c r="J290" s="487"/>
      <c r="K290" s="487"/>
      <c r="L290" s="487"/>
      <c r="M290" s="487"/>
      <c r="N290" s="487"/>
      <c r="O290" s="487"/>
      <c r="P290" s="252">
        <v>0</v>
      </c>
      <c r="Q290" s="252">
        <v>0</v>
      </c>
      <c r="R290" s="252">
        <v>0</v>
      </c>
      <c r="S290" s="252">
        <v>0</v>
      </c>
      <c r="T290" s="252">
        <v>0</v>
      </c>
      <c r="U290" s="252">
        <v>0</v>
      </c>
      <c r="V290" s="487"/>
      <c r="W290" s="253">
        <v>0</v>
      </c>
      <c r="X290" s="481"/>
      <c r="Y290" s="532">
        <f>SUMPRODUCT(J$217:W$217,J290:W290)</f>
        <v>0</v>
      </c>
      <c r="Z290" s="484">
        <f>SUMPRODUCT(J$218:W$218,J290:W290)</f>
        <v>0</v>
      </c>
      <c r="AA290" s="484">
        <f>SUMPRODUCT(J$219:W$219,J290:W290)</f>
        <v>0</v>
      </c>
      <c r="AB290" s="533">
        <f>SUMPRODUCT(J$220:W$220,J290:W290)</f>
        <v>0</v>
      </c>
      <c r="AC290" s="11"/>
      <c r="AF290" s="11"/>
      <c r="AG290" s="11"/>
      <c r="AH290" s="11"/>
      <c r="AI290" s="11"/>
    </row>
    <row r="291" spans="2:35" ht="12.75" customHeight="1">
      <c r="B291" s="302">
        <f>B290+1</f>
        <v>75</v>
      </c>
      <c r="C291" s="280"/>
      <c r="D291" s="11"/>
      <c r="E291" s="11"/>
      <c r="F291" s="11" t="str">
        <f>$F$225</f>
        <v>&gt; 25 km και &lt; 50 km</v>
      </c>
      <c r="G291" s="11"/>
      <c r="H291" s="1448">
        <v>0</v>
      </c>
      <c r="I291" s="1448">
        <v>0</v>
      </c>
      <c r="J291" s="487"/>
      <c r="K291" s="487"/>
      <c r="L291" s="487"/>
      <c r="M291" s="487"/>
      <c r="N291" s="487"/>
      <c r="O291" s="487"/>
      <c r="P291" s="252">
        <v>0</v>
      </c>
      <c r="Q291" s="252">
        <v>0</v>
      </c>
      <c r="R291" s="252">
        <v>0</v>
      </c>
      <c r="S291" s="252">
        <v>0</v>
      </c>
      <c r="T291" s="252">
        <v>0</v>
      </c>
      <c r="U291" s="252">
        <v>0</v>
      </c>
      <c r="V291" s="487"/>
      <c r="W291" s="253">
        <v>0</v>
      </c>
      <c r="X291" s="481"/>
      <c r="Y291" s="532">
        <f>SUMPRODUCT(J$217:W$217,J291:W291)</f>
        <v>0</v>
      </c>
      <c r="Z291" s="484">
        <f>SUMPRODUCT(J$218:W$218,J291:W291)</f>
        <v>0</v>
      </c>
      <c r="AA291" s="484">
        <f>SUMPRODUCT(J$219:W$219,J291:W291)</f>
        <v>0</v>
      </c>
      <c r="AB291" s="533">
        <f>SUMPRODUCT(J$220:W$220,J291:W291)</f>
        <v>0</v>
      </c>
      <c r="AC291" s="11"/>
      <c r="AF291" s="11"/>
      <c r="AG291" s="11"/>
      <c r="AH291" s="11"/>
      <c r="AI291" s="11"/>
    </row>
    <row r="292" spans="2:35" ht="12.75" customHeight="1">
      <c r="B292" s="302">
        <f t="shared" si="89"/>
        <v>76</v>
      </c>
      <c r="C292" s="280"/>
      <c r="D292" s="11"/>
      <c r="E292" s="11"/>
      <c r="F292" s="11" t="str">
        <f>$F$226</f>
        <v>&gt; 50 km και &lt; 100 km</v>
      </c>
      <c r="G292" s="11"/>
      <c r="H292" s="1448">
        <v>0</v>
      </c>
      <c r="I292" s="1448">
        <v>0</v>
      </c>
      <c r="J292" s="487"/>
      <c r="K292" s="487"/>
      <c r="L292" s="487"/>
      <c r="M292" s="487"/>
      <c r="N292" s="487"/>
      <c r="O292" s="487"/>
      <c r="P292" s="252">
        <v>0</v>
      </c>
      <c r="Q292" s="252">
        <v>0</v>
      </c>
      <c r="R292" s="252">
        <v>0</v>
      </c>
      <c r="S292" s="252">
        <v>0</v>
      </c>
      <c r="T292" s="252">
        <v>0</v>
      </c>
      <c r="U292" s="252">
        <v>0</v>
      </c>
      <c r="V292" s="487"/>
      <c r="W292" s="253">
        <v>0</v>
      </c>
      <c r="X292" s="481"/>
      <c r="Y292" s="532">
        <f>SUMPRODUCT(J$217:W$217,J292:W292)</f>
        <v>0</v>
      </c>
      <c r="Z292" s="484">
        <f>SUMPRODUCT(J$218:W$218,J292:W292)</f>
        <v>0</v>
      </c>
      <c r="AA292" s="484">
        <f>SUMPRODUCT(J$219:W$219,J292:W292)</f>
        <v>0</v>
      </c>
      <c r="AB292" s="533">
        <f>SUMPRODUCT(J$220:W$220,J292:W292)</f>
        <v>0</v>
      </c>
      <c r="AC292" s="11"/>
      <c r="AF292" s="11"/>
      <c r="AG292" s="11"/>
      <c r="AH292" s="11"/>
      <c r="AI292" s="11"/>
    </row>
    <row r="293" spans="2:35" ht="12.75" customHeight="1">
      <c r="B293" s="302">
        <f t="shared" si="89"/>
        <v>77</v>
      </c>
      <c r="C293" s="854"/>
      <c r="D293" s="293"/>
      <c r="E293" s="293"/>
      <c r="F293" s="293" t="str">
        <f>$F$227</f>
        <v>&gt; 100 km</v>
      </c>
      <c r="G293" s="293"/>
      <c r="H293" s="1448">
        <v>0</v>
      </c>
      <c r="I293" s="1448">
        <v>0</v>
      </c>
      <c r="J293" s="487"/>
      <c r="K293" s="487"/>
      <c r="L293" s="487"/>
      <c r="M293" s="487"/>
      <c r="N293" s="487"/>
      <c r="O293" s="487"/>
      <c r="P293" s="477">
        <v>0</v>
      </c>
      <c r="Q293" s="477">
        <v>0</v>
      </c>
      <c r="R293" s="477">
        <v>0</v>
      </c>
      <c r="S293" s="477">
        <v>0</v>
      </c>
      <c r="T293" s="477">
        <v>0</v>
      </c>
      <c r="U293" s="477">
        <v>0</v>
      </c>
      <c r="V293" s="487"/>
      <c r="W293" s="554">
        <v>0</v>
      </c>
      <c r="X293" s="549"/>
      <c r="Y293" s="534">
        <f>SUMPRODUCT(J$217:W$217,J293:W293)</f>
        <v>0</v>
      </c>
      <c r="Z293" s="485">
        <f>SUMPRODUCT(J$218:W$218,J293:W293)</f>
        <v>0</v>
      </c>
      <c r="AA293" s="485">
        <f>SUMPRODUCT(J$219:W$219,J293:W293)</f>
        <v>0</v>
      </c>
      <c r="AB293" s="535">
        <f>SUMPRODUCT(J$220:W$220,J293:W293)</f>
        <v>0</v>
      </c>
      <c r="AC293" s="11"/>
      <c r="AF293" s="11"/>
      <c r="AG293" s="11"/>
      <c r="AH293" s="11"/>
      <c r="AI293" s="11"/>
    </row>
    <row r="294" spans="2:35" ht="12.75" customHeight="1">
      <c r="B294" s="302">
        <f t="shared" si="89"/>
        <v>78</v>
      </c>
      <c r="C294" s="855"/>
      <c r="D294" s="269"/>
      <c r="E294" s="269"/>
      <c r="F294" s="269" t="s">
        <v>44</v>
      </c>
      <c r="G294" s="269"/>
      <c r="H294" s="495"/>
      <c r="I294" s="430"/>
      <c r="J294" s="488"/>
      <c r="K294" s="488"/>
      <c r="L294" s="488"/>
      <c r="M294" s="488"/>
      <c r="N294" s="488"/>
      <c r="O294" s="488"/>
      <c r="P294" s="476"/>
      <c r="Q294" s="476"/>
      <c r="R294" s="476"/>
      <c r="S294" s="476"/>
      <c r="T294" s="476"/>
      <c r="U294" s="476"/>
      <c r="V294" s="488"/>
      <c r="W294" s="555"/>
      <c r="X294" s="480"/>
      <c r="Y294" s="438">
        <f>SUM(Y290:Y293)</f>
        <v>0</v>
      </c>
      <c r="Z294" s="444">
        <f>SUM(Z290:Z293)</f>
        <v>0</v>
      </c>
      <c r="AA294" s="444">
        <f>SUM(AA290:AA293)</f>
        <v>0</v>
      </c>
      <c r="AB294" s="536">
        <f>SUM(AB290:AB293)</f>
        <v>0</v>
      </c>
      <c r="AC294" s="11"/>
      <c r="AF294" s="11"/>
      <c r="AG294" s="11"/>
      <c r="AH294" s="11"/>
      <c r="AI294" s="11"/>
    </row>
    <row r="295" spans="2:35" ht="12.75" customHeight="1">
      <c r="B295" s="302">
        <f t="shared" si="89"/>
        <v>79</v>
      </c>
      <c r="C295" s="853"/>
      <c r="D295" s="123" t="str">
        <f>D39</f>
        <v>Ψηφιακές &gt; 155 Mbps</v>
      </c>
      <c r="E295" s="123"/>
      <c r="F295" s="123"/>
      <c r="G295" s="123"/>
      <c r="H295" s="120"/>
      <c r="I295" s="124"/>
      <c r="J295" s="470"/>
      <c r="K295" s="470"/>
      <c r="L295" s="470"/>
      <c r="M295" s="470"/>
      <c r="N295" s="470"/>
      <c r="O295" s="470"/>
      <c r="P295" s="325"/>
      <c r="Q295" s="325"/>
      <c r="R295" s="325"/>
      <c r="S295" s="325"/>
      <c r="T295" s="325"/>
      <c r="U295" s="325"/>
      <c r="V295" s="470"/>
      <c r="W295" s="553"/>
      <c r="X295" s="482"/>
      <c r="Y295" s="530"/>
      <c r="Z295" s="483"/>
      <c r="AA295" s="483"/>
      <c r="AB295" s="531"/>
      <c r="AC295" s="11"/>
      <c r="AF295" s="11"/>
      <c r="AG295" s="11"/>
      <c r="AH295" s="11"/>
      <c r="AI295" s="11"/>
    </row>
    <row r="296" spans="2:35" ht="12.75" customHeight="1">
      <c r="B296" s="302">
        <f t="shared" si="89"/>
        <v>80</v>
      </c>
      <c r="C296" s="280"/>
      <c r="D296" s="11"/>
      <c r="E296" s="11"/>
      <c r="F296" s="282" t="str">
        <f>$F$224</f>
        <v>&lt; 25 km</v>
      </c>
      <c r="G296" s="11"/>
      <c r="H296" s="1448">
        <v>0</v>
      </c>
      <c r="I296" s="1448">
        <v>0</v>
      </c>
      <c r="J296" s="487"/>
      <c r="K296" s="487"/>
      <c r="L296" s="487"/>
      <c r="M296" s="487"/>
      <c r="N296" s="487"/>
      <c r="O296" s="487"/>
      <c r="P296" s="252">
        <v>0</v>
      </c>
      <c r="Q296" s="252">
        <v>0</v>
      </c>
      <c r="R296" s="252">
        <v>0</v>
      </c>
      <c r="S296" s="252">
        <v>0</v>
      </c>
      <c r="T296" s="252">
        <v>0</v>
      </c>
      <c r="U296" s="252">
        <v>0</v>
      </c>
      <c r="V296" s="487"/>
      <c r="W296" s="253">
        <v>0</v>
      </c>
      <c r="X296" s="481"/>
      <c r="Y296" s="532">
        <f>SUMPRODUCT(J$217:W$217,J296:W296)</f>
        <v>0</v>
      </c>
      <c r="Z296" s="484">
        <f>SUMPRODUCT(J$218:W$218,J296:W296)</f>
        <v>0</v>
      </c>
      <c r="AA296" s="484">
        <f>SUMPRODUCT(J$219:W$219,J296:W296)</f>
        <v>0</v>
      </c>
      <c r="AB296" s="533">
        <f>SUMPRODUCT(J$220:W$220,J296:W296)</f>
        <v>0</v>
      </c>
      <c r="AC296" s="11"/>
      <c r="AF296" s="11"/>
      <c r="AG296" s="11"/>
      <c r="AH296" s="11"/>
      <c r="AI296" s="11"/>
    </row>
    <row r="297" spans="2:35" ht="12.75" customHeight="1">
      <c r="B297" s="302">
        <f t="shared" si="89"/>
        <v>81</v>
      </c>
      <c r="C297" s="280"/>
      <c r="D297" s="11"/>
      <c r="E297" s="11"/>
      <c r="F297" s="11" t="str">
        <f>$F$225</f>
        <v>&gt; 25 km και &lt; 50 km</v>
      </c>
      <c r="G297" s="11"/>
      <c r="H297" s="1448">
        <v>0</v>
      </c>
      <c r="I297" s="1448">
        <v>0</v>
      </c>
      <c r="J297" s="487"/>
      <c r="K297" s="487"/>
      <c r="L297" s="487"/>
      <c r="M297" s="487"/>
      <c r="N297" s="487"/>
      <c r="O297" s="487"/>
      <c r="P297" s="252">
        <v>0</v>
      </c>
      <c r="Q297" s="252">
        <v>0</v>
      </c>
      <c r="R297" s="252">
        <v>0</v>
      </c>
      <c r="S297" s="252">
        <v>0</v>
      </c>
      <c r="T297" s="252">
        <v>0</v>
      </c>
      <c r="U297" s="252">
        <v>0</v>
      </c>
      <c r="V297" s="487"/>
      <c r="W297" s="253">
        <v>0</v>
      </c>
      <c r="X297" s="481"/>
      <c r="Y297" s="532">
        <f>SUMPRODUCT(J$217:W$217,J297:W297)</f>
        <v>0</v>
      </c>
      <c r="Z297" s="484">
        <f>SUMPRODUCT(J$218:W$218,J297:W297)</f>
        <v>0</v>
      </c>
      <c r="AA297" s="484">
        <f>SUMPRODUCT(J$219:W$219,J297:W297)</f>
        <v>0</v>
      </c>
      <c r="AB297" s="533">
        <f>SUMPRODUCT(J$220:W$220,J297:W297)</f>
        <v>0</v>
      </c>
      <c r="AC297" s="11"/>
      <c r="AF297" s="11"/>
      <c r="AG297" s="11"/>
      <c r="AH297" s="11"/>
      <c r="AI297" s="11"/>
    </row>
    <row r="298" spans="2:35" ht="12.75" customHeight="1">
      <c r="B298" s="302">
        <f t="shared" si="89"/>
        <v>82</v>
      </c>
      <c r="C298" s="280"/>
      <c r="D298" s="11"/>
      <c r="E298" s="11"/>
      <c r="F298" s="11" t="str">
        <f>$F$226</f>
        <v>&gt; 50 km και &lt; 100 km</v>
      </c>
      <c r="G298" s="11"/>
      <c r="H298" s="1448">
        <v>0</v>
      </c>
      <c r="I298" s="1448">
        <v>0</v>
      </c>
      <c r="J298" s="487"/>
      <c r="K298" s="487"/>
      <c r="L298" s="487"/>
      <c r="M298" s="487"/>
      <c r="N298" s="487"/>
      <c r="O298" s="487"/>
      <c r="P298" s="252">
        <v>0</v>
      </c>
      <c r="Q298" s="252">
        <v>0</v>
      </c>
      <c r="R298" s="252">
        <v>0</v>
      </c>
      <c r="S298" s="252">
        <v>0</v>
      </c>
      <c r="T298" s="252">
        <v>0</v>
      </c>
      <c r="U298" s="252">
        <v>0</v>
      </c>
      <c r="V298" s="487"/>
      <c r="W298" s="253">
        <v>0</v>
      </c>
      <c r="X298" s="481"/>
      <c r="Y298" s="532">
        <f>SUMPRODUCT(J$217:W$217,J298:W298)</f>
        <v>0</v>
      </c>
      <c r="Z298" s="484">
        <f>SUMPRODUCT(J$218:W$218,J298:W298)</f>
        <v>0</v>
      </c>
      <c r="AA298" s="484">
        <f>SUMPRODUCT(J$219:W$219,J298:W298)</f>
        <v>0</v>
      </c>
      <c r="AB298" s="533">
        <f>SUMPRODUCT(J$220:W$220,J298:W298)</f>
        <v>0</v>
      </c>
      <c r="AC298" s="11"/>
      <c r="AF298" s="11"/>
      <c r="AG298" s="11"/>
      <c r="AH298" s="11"/>
      <c r="AI298" s="11"/>
    </row>
    <row r="299" spans="2:35" ht="12.75" customHeight="1">
      <c r="B299" s="302">
        <f t="shared" si="89"/>
        <v>83</v>
      </c>
      <c r="C299" s="854"/>
      <c r="D299" s="293"/>
      <c r="E299" s="293"/>
      <c r="F299" s="293" t="str">
        <f>$F$227</f>
        <v>&gt; 100 km</v>
      </c>
      <c r="G299" s="293"/>
      <c r="H299" s="1448">
        <v>0</v>
      </c>
      <c r="I299" s="1448">
        <v>0</v>
      </c>
      <c r="J299" s="487"/>
      <c r="K299" s="487"/>
      <c r="L299" s="487"/>
      <c r="M299" s="487"/>
      <c r="N299" s="487"/>
      <c r="O299" s="487"/>
      <c r="P299" s="477">
        <v>0</v>
      </c>
      <c r="Q299" s="477">
        <v>0</v>
      </c>
      <c r="R299" s="477">
        <v>0</v>
      </c>
      <c r="S299" s="477">
        <v>0</v>
      </c>
      <c r="T299" s="477">
        <v>0</v>
      </c>
      <c r="U299" s="477">
        <v>0</v>
      </c>
      <c r="V299" s="487"/>
      <c r="W299" s="554">
        <v>0</v>
      </c>
      <c r="X299" s="549"/>
      <c r="Y299" s="534">
        <f>SUMPRODUCT(J$217:W$217,J299:W299)</f>
        <v>0</v>
      </c>
      <c r="Z299" s="485">
        <f>SUMPRODUCT(J$218:W$218,J299:W299)</f>
        <v>0</v>
      </c>
      <c r="AA299" s="485">
        <f>SUMPRODUCT(J$219:W$219,J299:W299)</f>
        <v>0</v>
      </c>
      <c r="AB299" s="535">
        <f>SUMPRODUCT(J$220:W$220,J299:W299)</f>
        <v>0</v>
      </c>
      <c r="AC299" s="11"/>
      <c r="AF299" s="11"/>
      <c r="AG299" s="11"/>
      <c r="AH299" s="11"/>
      <c r="AI299" s="11"/>
    </row>
    <row r="300" spans="2:35" ht="12.75" customHeight="1">
      <c r="B300" s="302">
        <f t="shared" si="89"/>
        <v>84</v>
      </c>
      <c r="C300" s="855"/>
      <c r="D300" s="269"/>
      <c r="E300" s="269"/>
      <c r="F300" s="269" t="s">
        <v>44</v>
      </c>
      <c r="G300" s="269"/>
      <c r="H300" s="495"/>
      <c r="I300" s="430"/>
      <c r="J300" s="488"/>
      <c r="K300" s="488"/>
      <c r="L300" s="488"/>
      <c r="M300" s="488"/>
      <c r="N300" s="488"/>
      <c r="O300" s="488"/>
      <c r="P300" s="476"/>
      <c r="Q300" s="476"/>
      <c r="R300" s="476"/>
      <c r="S300" s="476"/>
      <c r="T300" s="476"/>
      <c r="U300" s="476"/>
      <c r="V300" s="488"/>
      <c r="W300" s="555"/>
      <c r="X300" s="480"/>
      <c r="Y300" s="438">
        <f>SUM(Y296:Y299)</f>
        <v>0</v>
      </c>
      <c r="Z300" s="444">
        <f>SUM(Z296:Z299)</f>
        <v>0</v>
      </c>
      <c r="AA300" s="444">
        <f>SUM(AA296:AA299)</f>
        <v>0</v>
      </c>
      <c r="AB300" s="536">
        <f>SUM(AB296:AB299)</f>
        <v>0</v>
      </c>
      <c r="AC300" s="11"/>
      <c r="AF300" s="11"/>
      <c r="AG300" s="11"/>
      <c r="AH300" s="11"/>
      <c r="AI300" s="11"/>
    </row>
    <row r="301" spans="2:35" ht="12.75" customHeight="1">
      <c r="B301" s="302">
        <f aca="true" t="shared" si="90" ref="B301:B309">B300+1</f>
        <v>85</v>
      </c>
      <c r="C301" s="853"/>
      <c r="D301" s="123" t="str">
        <f>D40</f>
        <v>Ζεύξεις διασύνδεσης</v>
      </c>
      <c r="E301" s="123"/>
      <c r="F301" s="123"/>
      <c r="G301" s="123"/>
      <c r="H301" s="120"/>
      <c r="I301" s="124"/>
      <c r="J301" s="470"/>
      <c r="K301" s="470"/>
      <c r="L301" s="470"/>
      <c r="M301" s="470"/>
      <c r="N301" s="470"/>
      <c r="O301" s="470"/>
      <c r="P301" s="325"/>
      <c r="Q301" s="325"/>
      <c r="R301" s="325"/>
      <c r="S301" s="325"/>
      <c r="T301" s="325"/>
      <c r="U301" s="325"/>
      <c r="V301" s="470"/>
      <c r="W301" s="553"/>
      <c r="X301" s="482"/>
      <c r="Y301" s="530"/>
      <c r="Z301" s="483"/>
      <c r="AA301" s="483"/>
      <c r="AB301" s="531"/>
      <c r="AC301" s="11"/>
      <c r="AF301" s="11"/>
      <c r="AG301" s="11"/>
      <c r="AH301" s="11"/>
      <c r="AI301" s="11"/>
    </row>
    <row r="302" spans="2:35" ht="12.75" customHeight="1">
      <c r="B302" s="302">
        <f t="shared" si="90"/>
        <v>86</v>
      </c>
      <c r="C302" s="280"/>
      <c r="D302" s="11"/>
      <c r="E302" s="11"/>
      <c r="F302" s="282" t="str">
        <f>$F$224</f>
        <v>&lt; 25 km</v>
      </c>
      <c r="G302" s="11"/>
      <c r="H302" s="1448">
        <v>0</v>
      </c>
      <c r="I302" s="1448">
        <v>0</v>
      </c>
      <c r="J302" s="487"/>
      <c r="K302" s="487"/>
      <c r="L302" s="487"/>
      <c r="M302" s="487"/>
      <c r="N302" s="487"/>
      <c r="O302" s="487"/>
      <c r="P302" s="252">
        <v>0</v>
      </c>
      <c r="Q302" s="252">
        <v>0</v>
      </c>
      <c r="R302" s="252">
        <v>0</v>
      </c>
      <c r="S302" s="252">
        <v>0</v>
      </c>
      <c r="T302" s="252">
        <v>0</v>
      </c>
      <c r="U302" s="252">
        <v>0</v>
      </c>
      <c r="V302" s="487"/>
      <c r="W302" s="253">
        <v>0</v>
      </c>
      <c r="X302" s="481"/>
      <c r="Y302" s="532">
        <f>SUMPRODUCT(J$217:W$217,J302:W302)</f>
        <v>0</v>
      </c>
      <c r="Z302" s="484">
        <f>SUMPRODUCT(J$218:W$218,J302:W302)</f>
        <v>0</v>
      </c>
      <c r="AA302" s="484">
        <f>SUMPRODUCT(J$219:W$219,J302:W302)</f>
        <v>0</v>
      </c>
      <c r="AB302" s="533">
        <f>SUMPRODUCT(J$220:W$220,J302:W302)</f>
        <v>0</v>
      </c>
      <c r="AC302" s="11"/>
      <c r="AF302" s="11"/>
      <c r="AG302" s="11"/>
      <c r="AH302" s="11"/>
      <c r="AI302" s="11"/>
    </row>
    <row r="303" spans="2:35" ht="12.75" customHeight="1">
      <c r="B303" s="302">
        <f t="shared" si="90"/>
        <v>87</v>
      </c>
      <c r="C303" s="280"/>
      <c r="D303" s="11"/>
      <c r="E303" s="11"/>
      <c r="F303" s="11" t="str">
        <f>$F$225</f>
        <v>&gt; 25 km και &lt; 50 km</v>
      </c>
      <c r="G303" s="11"/>
      <c r="H303" s="1448">
        <v>0</v>
      </c>
      <c r="I303" s="1448">
        <v>0</v>
      </c>
      <c r="J303" s="487"/>
      <c r="K303" s="487"/>
      <c r="L303" s="487"/>
      <c r="M303" s="487"/>
      <c r="N303" s="487"/>
      <c r="O303" s="487"/>
      <c r="P303" s="252">
        <v>0</v>
      </c>
      <c r="Q303" s="252">
        <v>0</v>
      </c>
      <c r="R303" s="252">
        <v>0</v>
      </c>
      <c r="S303" s="252">
        <v>0</v>
      </c>
      <c r="T303" s="252">
        <v>0</v>
      </c>
      <c r="U303" s="252">
        <v>0</v>
      </c>
      <c r="V303" s="487"/>
      <c r="W303" s="253">
        <v>0</v>
      </c>
      <c r="X303" s="481"/>
      <c r="Y303" s="532">
        <f>SUMPRODUCT(J$217:W$217,J303:W303)</f>
        <v>0</v>
      </c>
      <c r="Z303" s="484">
        <f>SUMPRODUCT(J$218:W$218,J303:W303)</f>
        <v>0</v>
      </c>
      <c r="AA303" s="484">
        <f>SUMPRODUCT(J$219:W$219,J303:W303)</f>
        <v>0</v>
      </c>
      <c r="AB303" s="533">
        <f>SUMPRODUCT(J$220:W$220,J303:W303)</f>
        <v>0</v>
      </c>
      <c r="AC303" s="11"/>
      <c r="AF303" s="11"/>
      <c r="AG303" s="11"/>
      <c r="AH303" s="11"/>
      <c r="AI303" s="11"/>
    </row>
    <row r="304" spans="2:35" ht="12.75" customHeight="1">
      <c r="B304" s="302">
        <f t="shared" si="90"/>
        <v>88</v>
      </c>
      <c r="C304" s="280"/>
      <c r="D304" s="11"/>
      <c r="E304" s="11"/>
      <c r="F304" s="11" t="str">
        <f>$F$226</f>
        <v>&gt; 50 km και &lt; 100 km</v>
      </c>
      <c r="G304" s="11"/>
      <c r="H304" s="1448">
        <v>0</v>
      </c>
      <c r="I304" s="1448">
        <v>0</v>
      </c>
      <c r="J304" s="487"/>
      <c r="K304" s="487"/>
      <c r="L304" s="487"/>
      <c r="M304" s="487"/>
      <c r="N304" s="487"/>
      <c r="O304" s="487"/>
      <c r="P304" s="252">
        <v>0</v>
      </c>
      <c r="Q304" s="252">
        <v>0</v>
      </c>
      <c r="R304" s="252">
        <v>0</v>
      </c>
      <c r="S304" s="252">
        <v>0</v>
      </c>
      <c r="T304" s="252">
        <v>0</v>
      </c>
      <c r="U304" s="252">
        <v>0</v>
      </c>
      <c r="V304" s="487"/>
      <c r="W304" s="253">
        <v>0</v>
      </c>
      <c r="X304" s="481"/>
      <c r="Y304" s="532">
        <f>SUMPRODUCT(J$217:W$217,J304:W304)</f>
        <v>0</v>
      </c>
      <c r="Z304" s="484">
        <f>SUMPRODUCT(J$218:W$218,J304:W304)</f>
        <v>0</v>
      </c>
      <c r="AA304" s="484">
        <f>SUMPRODUCT(J$219:W$219,J304:W304)</f>
        <v>0</v>
      </c>
      <c r="AB304" s="533">
        <f>SUMPRODUCT(J$220:W$220,J304:W304)</f>
        <v>0</v>
      </c>
      <c r="AC304" s="11"/>
      <c r="AF304" s="11"/>
      <c r="AG304" s="11"/>
      <c r="AH304" s="11"/>
      <c r="AI304" s="11"/>
    </row>
    <row r="305" spans="2:35" ht="12.75" customHeight="1">
      <c r="B305" s="302">
        <f t="shared" si="90"/>
        <v>89</v>
      </c>
      <c r="C305" s="854"/>
      <c r="D305" s="293"/>
      <c r="E305" s="293"/>
      <c r="F305" s="293" t="str">
        <f>$F$227</f>
        <v>&gt; 100 km</v>
      </c>
      <c r="G305" s="293"/>
      <c r="H305" s="1448">
        <v>0</v>
      </c>
      <c r="I305" s="1448">
        <v>0</v>
      </c>
      <c r="J305" s="487"/>
      <c r="K305" s="487"/>
      <c r="L305" s="487"/>
      <c r="M305" s="487"/>
      <c r="N305" s="487"/>
      <c r="O305" s="487"/>
      <c r="P305" s="477">
        <v>0</v>
      </c>
      <c r="Q305" s="477">
        <v>0</v>
      </c>
      <c r="R305" s="477">
        <v>0</v>
      </c>
      <c r="S305" s="477">
        <v>0</v>
      </c>
      <c r="T305" s="477">
        <v>0</v>
      </c>
      <c r="U305" s="477">
        <v>0</v>
      </c>
      <c r="V305" s="487"/>
      <c r="W305" s="554">
        <v>0</v>
      </c>
      <c r="X305" s="549"/>
      <c r="Y305" s="534">
        <f>SUMPRODUCT(J$217:W$217,J305:W305)</f>
        <v>0</v>
      </c>
      <c r="Z305" s="485">
        <f>SUMPRODUCT(J$218:W$218,J305:W305)</f>
        <v>0</v>
      </c>
      <c r="AA305" s="485">
        <f>SUMPRODUCT(J$219:W$219,J305:W305)</f>
        <v>0</v>
      </c>
      <c r="AB305" s="535">
        <f>SUMPRODUCT(J$220:W$220,J305:W305)</f>
        <v>0</v>
      </c>
      <c r="AC305" s="11"/>
      <c r="AF305" s="11"/>
      <c r="AG305" s="11"/>
      <c r="AH305" s="11"/>
      <c r="AI305" s="11"/>
    </row>
    <row r="306" spans="2:35" ht="12.75" customHeight="1">
      <c r="B306" s="302">
        <f t="shared" si="90"/>
        <v>90</v>
      </c>
      <c r="C306" s="855"/>
      <c r="D306" s="269"/>
      <c r="E306" s="269"/>
      <c r="F306" s="269" t="s">
        <v>44</v>
      </c>
      <c r="G306" s="269"/>
      <c r="H306" s="495"/>
      <c r="I306" s="430"/>
      <c r="J306" s="488"/>
      <c r="K306" s="488"/>
      <c r="L306" s="488"/>
      <c r="M306" s="488"/>
      <c r="N306" s="488"/>
      <c r="O306" s="488"/>
      <c r="P306" s="476"/>
      <c r="Q306" s="476"/>
      <c r="R306" s="476"/>
      <c r="S306" s="476"/>
      <c r="T306" s="476"/>
      <c r="U306" s="476"/>
      <c r="V306" s="488"/>
      <c r="W306" s="555"/>
      <c r="X306" s="480"/>
      <c r="Y306" s="438">
        <f>SUM(Y302:Y305)</f>
        <v>0</v>
      </c>
      <c r="Z306" s="444">
        <f>SUM(Z302:Z305)</f>
        <v>0</v>
      </c>
      <c r="AA306" s="444">
        <f>SUM(AA302:AA305)</f>
        <v>0</v>
      </c>
      <c r="AB306" s="536">
        <f>SUM(AB302:AB305)</f>
        <v>0</v>
      </c>
      <c r="AC306" s="11"/>
      <c r="AF306" s="11"/>
      <c r="AG306" s="11"/>
      <c r="AH306" s="11"/>
      <c r="AI306" s="11"/>
    </row>
    <row r="307" spans="2:35" ht="12.75" customHeight="1">
      <c r="B307" s="302">
        <f t="shared" si="90"/>
        <v>91</v>
      </c>
      <c r="C307" s="853"/>
      <c r="D307" s="123" t="str">
        <f>D41</f>
        <v>Ραδιοφωνική μετάδοση</v>
      </c>
      <c r="E307" s="123"/>
      <c r="F307" s="123"/>
      <c r="G307" s="123"/>
      <c r="H307" s="120"/>
      <c r="I307" s="124"/>
      <c r="J307" s="470"/>
      <c r="K307" s="470"/>
      <c r="L307" s="470"/>
      <c r="M307" s="470"/>
      <c r="N307" s="470"/>
      <c r="O307" s="470"/>
      <c r="P307" s="325"/>
      <c r="Q307" s="325"/>
      <c r="R307" s="325"/>
      <c r="S307" s="325"/>
      <c r="T307" s="325"/>
      <c r="U307" s="325"/>
      <c r="V307" s="470"/>
      <c r="W307" s="553"/>
      <c r="X307" s="482"/>
      <c r="Y307" s="530"/>
      <c r="Z307" s="483"/>
      <c r="AA307" s="483"/>
      <c r="AB307" s="531"/>
      <c r="AC307" s="11"/>
      <c r="AF307" s="11"/>
      <c r="AG307" s="11"/>
      <c r="AH307" s="11"/>
      <c r="AI307" s="11"/>
    </row>
    <row r="308" spans="2:35" ht="12.75" customHeight="1">
      <c r="B308" s="302">
        <f t="shared" si="90"/>
        <v>92</v>
      </c>
      <c r="C308" s="280"/>
      <c r="D308" s="11"/>
      <c r="E308" s="11"/>
      <c r="F308" s="282" t="str">
        <f>$F$224</f>
        <v>&lt; 25 km</v>
      </c>
      <c r="G308" s="11"/>
      <c r="H308" s="1448">
        <v>0</v>
      </c>
      <c r="I308" s="1448">
        <v>0</v>
      </c>
      <c r="J308" s="487"/>
      <c r="K308" s="487"/>
      <c r="L308" s="487"/>
      <c r="M308" s="487"/>
      <c r="N308" s="487"/>
      <c r="O308" s="487"/>
      <c r="P308" s="252">
        <v>0</v>
      </c>
      <c r="Q308" s="252">
        <v>0</v>
      </c>
      <c r="R308" s="252">
        <v>0</v>
      </c>
      <c r="S308" s="252">
        <v>0</v>
      </c>
      <c r="T308" s="252">
        <v>0</v>
      </c>
      <c r="U308" s="252">
        <v>0</v>
      </c>
      <c r="V308" s="487"/>
      <c r="W308" s="253">
        <v>0</v>
      </c>
      <c r="X308" s="481"/>
      <c r="Y308" s="532">
        <f>SUMPRODUCT(J$217:W$217,J308:W308)</f>
        <v>0</v>
      </c>
      <c r="Z308" s="484">
        <f>SUMPRODUCT(J$218:W$218,J308:W308)</f>
        <v>0</v>
      </c>
      <c r="AA308" s="484">
        <f>SUMPRODUCT(J$219:W$219,J308:W308)</f>
        <v>0</v>
      </c>
      <c r="AB308" s="533">
        <f>SUMPRODUCT(J$220:W$220,J308:W308)</f>
        <v>0</v>
      </c>
      <c r="AC308" s="11"/>
      <c r="AF308" s="11"/>
      <c r="AG308" s="11"/>
      <c r="AH308" s="11"/>
      <c r="AI308" s="11"/>
    </row>
    <row r="309" spans="2:35" ht="12.75" customHeight="1">
      <c r="B309" s="302">
        <f t="shared" si="90"/>
        <v>93</v>
      </c>
      <c r="C309" s="280"/>
      <c r="D309" s="11"/>
      <c r="E309" s="11"/>
      <c r="F309" s="11" t="str">
        <f>$F$225</f>
        <v>&gt; 25 km και &lt; 50 km</v>
      </c>
      <c r="G309" s="11"/>
      <c r="H309" s="1448">
        <v>0</v>
      </c>
      <c r="I309" s="1448">
        <v>0</v>
      </c>
      <c r="J309" s="487"/>
      <c r="K309" s="487"/>
      <c r="L309" s="487"/>
      <c r="M309" s="487"/>
      <c r="N309" s="487"/>
      <c r="O309" s="487"/>
      <c r="P309" s="252">
        <v>0</v>
      </c>
      <c r="Q309" s="252">
        <v>0</v>
      </c>
      <c r="R309" s="252">
        <v>0</v>
      </c>
      <c r="S309" s="252">
        <v>0</v>
      </c>
      <c r="T309" s="252">
        <v>0</v>
      </c>
      <c r="U309" s="252">
        <v>0</v>
      </c>
      <c r="V309" s="487"/>
      <c r="W309" s="253">
        <v>0</v>
      </c>
      <c r="X309" s="481"/>
      <c r="Y309" s="532">
        <f>SUMPRODUCT(J$217:W$217,J309:W309)</f>
        <v>0</v>
      </c>
      <c r="Z309" s="484">
        <f>SUMPRODUCT(J$218:W$218,J309:W309)</f>
        <v>0</v>
      </c>
      <c r="AA309" s="484">
        <f>SUMPRODUCT(J$219:W$219,J309:W309)</f>
        <v>0</v>
      </c>
      <c r="AB309" s="533">
        <f>SUMPRODUCT(J$220:W$220,J309:W309)</f>
        <v>0</v>
      </c>
      <c r="AC309" s="11"/>
      <c r="AF309" s="11"/>
      <c r="AG309" s="11"/>
      <c r="AH309" s="11"/>
      <c r="AI309" s="11"/>
    </row>
    <row r="310" spans="2:35" ht="12.75" customHeight="1">
      <c r="B310" s="302">
        <f aca="true" t="shared" si="91" ref="B310:B321">B309+1</f>
        <v>94</v>
      </c>
      <c r="C310" s="280"/>
      <c r="D310" s="11"/>
      <c r="E310" s="11"/>
      <c r="F310" s="11" t="str">
        <f>$F$226</f>
        <v>&gt; 50 km και &lt; 100 km</v>
      </c>
      <c r="G310" s="11"/>
      <c r="H310" s="1448">
        <v>0</v>
      </c>
      <c r="I310" s="1448">
        <v>0</v>
      </c>
      <c r="J310" s="487"/>
      <c r="K310" s="487"/>
      <c r="L310" s="487"/>
      <c r="M310" s="487"/>
      <c r="N310" s="487"/>
      <c r="O310" s="487"/>
      <c r="P310" s="252">
        <v>0</v>
      </c>
      <c r="Q310" s="252">
        <v>0</v>
      </c>
      <c r="R310" s="252">
        <v>0</v>
      </c>
      <c r="S310" s="252">
        <v>0</v>
      </c>
      <c r="T310" s="252">
        <v>0</v>
      </c>
      <c r="U310" s="252">
        <v>0</v>
      </c>
      <c r="V310" s="487"/>
      <c r="W310" s="253">
        <v>0</v>
      </c>
      <c r="X310" s="481"/>
      <c r="Y310" s="532">
        <f>SUMPRODUCT(J$217:W$217,J310:W310)</f>
        <v>0</v>
      </c>
      <c r="Z310" s="484">
        <f>SUMPRODUCT(J$218:W$218,J310:W310)</f>
        <v>0</v>
      </c>
      <c r="AA310" s="484">
        <f>SUMPRODUCT(J$219:W$219,J310:W310)</f>
        <v>0</v>
      </c>
      <c r="AB310" s="533">
        <f>SUMPRODUCT(J$220:W$220,J310:W310)</f>
        <v>0</v>
      </c>
      <c r="AC310" s="11"/>
      <c r="AF310" s="11"/>
      <c r="AG310" s="11"/>
      <c r="AH310" s="11"/>
      <c r="AI310" s="11"/>
    </row>
    <row r="311" spans="2:35" ht="12.75" customHeight="1">
      <c r="B311" s="302">
        <f t="shared" si="91"/>
        <v>95</v>
      </c>
      <c r="C311" s="854"/>
      <c r="D311" s="293"/>
      <c r="E311" s="293"/>
      <c r="F311" s="293" t="str">
        <f>$F$227</f>
        <v>&gt; 100 km</v>
      </c>
      <c r="G311" s="293"/>
      <c r="H311" s="1448">
        <v>0</v>
      </c>
      <c r="I311" s="1448">
        <v>0</v>
      </c>
      <c r="J311" s="487"/>
      <c r="K311" s="487"/>
      <c r="L311" s="487"/>
      <c r="M311" s="487"/>
      <c r="N311" s="487"/>
      <c r="O311" s="487"/>
      <c r="P311" s="477">
        <v>0</v>
      </c>
      <c r="Q311" s="477">
        <v>0</v>
      </c>
      <c r="R311" s="477">
        <v>0</v>
      </c>
      <c r="S311" s="477">
        <v>0</v>
      </c>
      <c r="T311" s="477">
        <v>0</v>
      </c>
      <c r="U311" s="477">
        <v>0</v>
      </c>
      <c r="V311" s="487"/>
      <c r="W311" s="554">
        <v>0</v>
      </c>
      <c r="X311" s="549"/>
      <c r="Y311" s="534">
        <f>SUMPRODUCT(J$217:W$217,J311:W311)</f>
        <v>0</v>
      </c>
      <c r="Z311" s="485">
        <f>SUMPRODUCT(J$218:W$218,J311:W311)</f>
        <v>0</v>
      </c>
      <c r="AA311" s="485">
        <f>SUMPRODUCT(J$219:W$219,J311:W311)</f>
        <v>0</v>
      </c>
      <c r="AB311" s="535">
        <f>SUMPRODUCT(J$220:W$220,J311:W311)</f>
        <v>0</v>
      </c>
      <c r="AC311" s="11"/>
      <c r="AF311" s="11"/>
      <c r="AG311" s="11"/>
      <c r="AH311" s="11"/>
      <c r="AI311" s="11"/>
    </row>
    <row r="312" spans="2:35" ht="12.75" customHeight="1">
      <c r="B312" s="302">
        <f t="shared" si="91"/>
        <v>96</v>
      </c>
      <c r="C312" s="855"/>
      <c r="D312" s="269"/>
      <c r="E312" s="269"/>
      <c r="F312" s="269" t="s">
        <v>44</v>
      </c>
      <c r="G312" s="269"/>
      <c r="H312" s="495"/>
      <c r="I312" s="430"/>
      <c r="J312" s="488"/>
      <c r="K312" s="488"/>
      <c r="L312" s="488"/>
      <c r="M312" s="488"/>
      <c r="N312" s="488"/>
      <c r="O312" s="488"/>
      <c r="P312" s="476"/>
      <c r="Q312" s="476"/>
      <c r="R312" s="476"/>
      <c r="S312" s="476"/>
      <c r="T312" s="476"/>
      <c r="U312" s="476"/>
      <c r="V312" s="488"/>
      <c r="W312" s="555"/>
      <c r="X312" s="480"/>
      <c r="Y312" s="438">
        <f>SUM(Y308:Y311)</f>
        <v>0</v>
      </c>
      <c r="Z312" s="444">
        <f>SUM(Z308:Z311)</f>
        <v>0</v>
      </c>
      <c r="AA312" s="444">
        <f>SUM(AA308:AA311)</f>
        <v>0</v>
      </c>
      <c r="AB312" s="536">
        <f>SUM(AB308:AB311)</f>
        <v>0</v>
      </c>
      <c r="AC312" s="11"/>
      <c r="AF312" s="11"/>
      <c r="AG312" s="11"/>
      <c r="AH312" s="11"/>
      <c r="AI312" s="11"/>
    </row>
    <row r="313" spans="2:35" ht="12.75" customHeight="1">
      <c r="B313" s="302">
        <f t="shared" si="91"/>
        <v>97</v>
      </c>
      <c r="C313" s="853"/>
      <c r="D313" s="123" t="str">
        <f>D42</f>
        <v>Τηλεοπτική μετάδοση</v>
      </c>
      <c r="E313" s="123"/>
      <c r="F313" s="123"/>
      <c r="G313" s="123"/>
      <c r="H313" s="120"/>
      <c r="I313" s="124"/>
      <c r="J313" s="470"/>
      <c r="K313" s="470"/>
      <c r="L313" s="470"/>
      <c r="M313" s="470"/>
      <c r="N313" s="470"/>
      <c r="O313" s="470"/>
      <c r="P313" s="325"/>
      <c r="Q313" s="325"/>
      <c r="R313" s="325"/>
      <c r="S313" s="325"/>
      <c r="T313" s="325"/>
      <c r="U313" s="325"/>
      <c r="V313" s="470"/>
      <c r="W313" s="553"/>
      <c r="X313" s="482"/>
      <c r="Y313" s="530"/>
      <c r="Z313" s="483"/>
      <c r="AA313" s="483"/>
      <c r="AB313" s="531"/>
      <c r="AC313" s="11"/>
      <c r="AF313" s="11"/>
      <c r="AG313" s="11"/>
      <c r="AH313" s="11"/>
      <c r="AI313" s="11"/>
    </row>
    <row r="314" spans="2:35" ht="12.75" customHeight="1">
      <c r="B314" s="302">
        <f t="shared" si="91"/>
        <v>98</v>
      </c>
      <c r="C314" s="280"/>
      <c r="D314" s="11"/>
      <c r="E314" s="11"/>
      <c r="F314" s="282" t="str">
        <f>$F$224</f>
        <v>&lt; 25 km</v>
      </c>
      <c r="G314" s="11"/>
      <c r="H314" s="1448">
        <v>0</v>
      </c>
      <c r="I314" s="1448">
        <v>0</v>
      </c>
      <c r="J314" s="487"/>
      <c r="K314" s="487"/>
      <c r="L314" s="487"/>
      <c r="M314" s="487"/>
      <c r="N314" s="487"/>
      <c r="O314" s="487"/>
      <c r="P314" s="252">
        <v>0</v>
      </c>
      <c r="Q314" s="252">
        <v>0</v>
      </c>
      <c r="R314" s="252">
        <v>0</v>
      </c>
      <c r="S314" s="252">
        <v>0</v>
      </c>
      <c r="T314" s="252">
        <v>0</v>
      </c>
      <c r="U314" s="252">
        <v>0</v>
      </c>
      <c r="V314" s="487"/>
      <c r="W314" s="253">
        <v>0</v>
      </c>
      <c r="X314" s="481"/>
      <c r="Y314" s="532">
        <f>SUMPRODUCT(J$217:W$217,J314:W314)</f>
        <v>0</v>
      </c>
      <c r="Z314" s="484">
        <f>SUMPRODUCT(J$218:W$218,J314:W314)</f>
        <v>0</v>
      </c>
      <c r="AA314" s="484">
        <f>SUMPRODUCT(J$219:W$219,J314:W314)</f>
        <v>0</v>
      </c>
      <c r="AB314" s="533">
        <f>SUMPRODUCT(J$220:W$220,J314:W314)</f>
        <v>0</v>
      </c>
      <c r="AC314" s="11"/>
      <c r="AF314" s="11"/>
      <c r="AG314" s="11"/>
      <c r="AH314" s="11"/>
      <c r="AI314" s="11"/>
    </row>
    <row r="315" spans="2:35" ht="12.75" customHeight="1">
      <c r="B315" s="302">
        <f t="shared" si="91"/>
        <v>99</v>
      </c>
      <c r="C315" s="280"/>
      <c r="D315" s="11"/>
      <c r="E315" s="11"/>
      <c r="F315" s="11" t="str">
        <f>$F$225</f>
        <v>&gt; 25 km και &lt; 50 km</v>
      </c>
      <c r="G315" s="11"/>
      <c r="H315" s="1448">
        <v>0</v>
      </c>
      <c r="I315" s="1448">
        <v>0</v>
      </c>
      <c r="J315" s="487"/>
      <c r="K315" s="487"/>
      <c r="L315" s="487"/>
      <c r="M315" s="487"/>
      <c r="N315" s="487"/>
      <c r="O315" s="487"/>
      <c r="P315" s="252">
        <v>0</v>
      </c>
      <c r="Q315" s="252">
        <v>0</v>
      </c>
      <c r="R315" s="252">
        <v>0</v>
      </c>
      <c r="S315" s="252">
        <v>0</v>
      </c>
      <c r="T315" s="252">
        <v>0</v>
      </c>
      <c r="U315" s="252">
        <v>0</v>
      </c>
      <c r="V315" s="487"/>
      <c r="W315" s="253">
        <v>0</v>
      </c>
      <c r="X315" s="481"/>
      <c r="Y315" s="532">
        <f>SUMPRODUCT(J$217:W$217,J315:W315)</f>
        <v>0</v>
      </c>
      <c r="Z315" s="484">
        <f>SUMPRODUCT(J$218:W$218,J315:W315)</f>
        <v>0</v>
      </c>
      <c r="AA315" s="484">
        <f>SUMPRODUCT(J$219:W$219,J315:W315)</f>
        <v>0</v>
      </c>
      <c r="AB315" s="533">
        <f>SUMPRODUCT(J$220:W$220,J315:W315)</f>
        <v>0</v>
      </c>
      <c r="AC315" s="11"/>
      <c r="AF315" s="11"/>
      <c r="AG315" s="11"/>
      <c r="AH315" s="11"/>
      <c r="AI315" s="11"/>
    </row>
    <row r="316" spans="2:35" ht="12.75" customHeight="1">
      <c r="B316" s="302">
        <f t="shared" si="91"/>
        <v>100</v>
      </c>
      <c r="C316" s="280"/>
      <c r="D316" s="11"/>
      <c r="E316" s="11"/>
      <c r="F316" s="11" t="str">
        <f>$F$226</f>
        <v>&gt; 50 km και &lt; 100 km</v>
      </c>
      <c r="G316" s="11"/>
      <c r="H316" s="1448">
        <v>0</v>
      </c>
      <c r="I316" s="1448">
        <v>0</v>
      </c>
      <c r="J316" s="487"/>
      <c r="K316" s="487"/>
      <c r="L316" s="487"/>
      <c r="M316" s="487"/>
      <c r="N316" s="487"/>
      <c r="O316" s="487"/>
      <c r="P316" s="252">
        <v>0</v>
      </c>
      <c r="Q316" s="252">
        <v>0</v>
      </c>
      <c r="R316" s="252">
        <v>0</v>
      </c>
      <c r="S316" s="252">
        <v>0</v>
      </c>
      <c r="T316" s="252">
        <v>0</v>
      </c>
      <c r="U316" s="252">
        <v>0</v>
      </c>
      <c r="V316" s="487"/>
      <c r="W316" s="253">
        <v>0</v>
      </c>
      <c r="X316" s="481"/>
      <c r="Y316" s="532">
        <f>SUMPRODUCT(J$217:W$217,J316:W316)</f>
        <v>0</v>
      </c>
      <c r="Z316" s="484">
        <f>SUMPRODUCT(J$218:W$218,J316:W316)</f>
        <v>0</v>
      </c>
      <c r="AA316" s="484">
        <f>SUMPRODUCT(J$219:W$219,J316:W316)</f>
        <v>0</v>
      </c>
      <c r="AB316" s="533">
        <f>SUMPRODUCT(J$220:W$220,J316:W316)</f>
        <v>0</v>
      </c>
      <c r="AC316" s="11"/>
      <c r="AF316" s="11"/>
      <c r="AG316" s="11"/>
      <c r="AH316" s="11"/>
      <c r="AI316" s="11"/>
    </row>
    <row r="317" spans="2:35" ht="12.75" customHeight="1">
      <c r="B317" s="302">
        <f t="shared" si="91"/>
        <v>101</v>
      </c>
      <c r="C317" s="854"/>
      <c r="D317" s="293"/>
      <c r="E317" s="293"/>
      <c r="F317" s="293" t="str">
        <f>$F$227</f>
        <v>&gt; 100 km</v>
      </c>
      <c r="G317" s="293"/>
      <c r="H317" s="1448">
        <v>0</v>
      </c>
      <c r="I317" s="1448">
        <v>0</v>
      </c>
      <c r="J317" s="487"/>
      <c r="K317" s="487"/>
      <c r="L317" s="487"/>
      <c r="M317" s="487"/>
      <c r="N317" s="487"/>
      <c r="O317" s="487"/>
      <c r="P317" s="477">
        <v>0</v>
      </c>
      <c r="Q317" s="477">
        <v>0</v>
      </c>
      <c r="R317" s="477">
        <v>0</v>
      </c>
      <c r="S317" s="477">
        <v>0</v>
      </c>
      <c r="T317" s="477">
        <v>0</v>
      </c>
      <c r="U317" s="477">
        <v>0</v>
      </c>
      <c r="V317" s="487"/>
      <c r="W317" s="554">
        <v>0</v>
      </c>
      <c r="X317" s="549"/>
      <c r="Y317" s="534">
        <f>SUMPRODUCT(J$217:W$217,J317:W317)</f>
        <v>0</v>
      </c>
      <c r="Z317" s="485">
        <f>SUMPRODUCT(J$218:W$218,J317:W317)</f>
        <v>0</v>
      </c>
      <c r="AA317" s="485">
        <f>SUMPRODUCT(J$219:W$219,J317:W317)</f>
        <v>0</v>
      </c>
      <c r="AB317" s="535">
        <f>SUMPRODUCT(J$220:W$220,J317:W317)</f>
        <v>0</v>
      </c>
      <c r="AC317" s="11"/>
      <c r="AF317" s="11"/>
      <c r="AG317" s="11"/>
      <c r="AH317" s="11"/>
      <c r="AI317" s="11"/>
    </row>
    <row r="318" spans="2:35" ht="12.75" customHeight="1">
      <c r="B318" s="302">
        <f t="shared" si="91"/>
        <v>102</v>
      </c>
      <c r="C318" s="853"/>
      <c r="D318" s="123"/>
      <c r="E318" s="123"/>
      <c r="F318" s="269" t="s">
        <v>44</v>
      </c>
      <c r="G318" s="123"/>
      <c r="H318" s="120"/>
      <c r="I318" s="124"/>
      <c r="J318" s="470"/>
      <c r="K318" s="470"/>
      <c r="L318" s="470"/>
      <c r="M318" s="470"/>
      <c r="N318" s="470"/>
      <c r="O318" s="470"/>
      <c r="P318" s="325"/>
      <c r="Q318" s="325"/>
      <c r="R318" s="325"/>
      <c r="S318" s="325"/>
      <c r="T318" s="325"/>
      <c r="U318" s="325"/>
      <c r="V318" s="470"/>
      <c r="W318" s="553"/>
      <c r="X318" s="482"/>
      <c r="Y318" s="295">
        <f>SUM(Y314:Y317)</f>
        <v>0</v>
      </c>
      <c r="Z318" s="443">
        <f>SUM(Z314:Z317)</f>
        <v>0</v>
      </c>
      <c r="AA318" s="443">
        <f>SUM(AA314:AA317)</f>
        <v>0</v>
      </c>
      <c r="AB318" s="537">
        <f>SUM(AB314:AB317)</f>
        <v>0</v>
      </c>
      <c r="AC318" s="11"/>
      <c r="AF318" s="11"/>
      <c r="AG318" s="11"/>
      <c r="AH318" s="11"/>
      <c r="AI318" s="11"/>
    </row>
    <row r="319" spans="2:35" ht="12.75" customHeight="1">
      <c r="B319" s="302">
        <f t="shared" si="91"/>
        <v>103</v>
      </c>
      <c r="C319" s="856" t="str">
        <f>C68</f>
        <v>Χονδρική ευρυζωνική πρόσβαση (τμήμα δικτύου κορμού)</v>
      </c>
      <c r="D319" s="269"/>
      <c r="E319" s="269"/>
      <c r="F319" s="269"/>
      <c r="G319" s="269"/>
      <c r="H319" s="1098"/>
      <c r="I319" s="826"/>
      <c r="J319" s="478"/>
      <c r="K319" s="479"/>
      <c r="L319" s="479"/>
      <c r="M319" s="479"/>
      <c r="N319" s="479"/>
      <c r="O319" s="479"/>
      <c r="P319" s="479"/>
      <c r="Q319" s="479"/>
      <c r="R319" s="479"/>
      <c r="S319" s="479"/>
      <c r="T319" s="479"/>
      <c r="U319" s="479"/>
      <c r="V319" s="479"/>
      <c r="W319" s="538"/>
      <c r="X319" s="548"/>
      <c r="Y319" s="495"/>
      <c r="Z319" s="479"/>
      <c r="AA319" s="479"/>
      <c r="AB319" s="538"/>
      <c r="AC319" s="11"/>
      <c r="AF319" s="11"/>
      <c r="AG319" s="11"/>
      <c r="AH319" s="11"/>
      <c r="AI319" s="11"/>
    </row>
    <row r="320" spans="2:35" ht="12.75" customHeight="1">
      <c r="B320" s="302">
        <f t="shared" si="91"/>
        <v>104</v>
      </c>
      <c r="C320" s="275"/>
      <c r="D320" s="123" t="str">
        <f>D69</f>
        <v>AΡYΣ</v>
      </c>
      <c r="E320" s="123"/>
      <c r="F320" s="123"/>
      <c r="G320" s="123"/>
      <c r="H320" s="1099"/>
      <c r="I320" s="827"/>
      <c r="J320" s="440"/>
      <c r="K320" s="286"/>
      <c r="L320" s="286"/>
      <c r="M320" s="286"/>
      <c r="N320" s="286"/>
      <c r="O320" s="286"/>
      <c r="P320" s="286"/>
      <c r="Q320" s="286"/>
      <c r="R320" s="286"/>
      <c r="S320" s="286"/>
      <c r="T320" s="286"/>
      <c r="U320" s="286"/>
      <c r="V320" s="286"/>
      <c r="W320" s="539"/>
      <c r="X320" s="550"/>
      <c r="Y320" s="120"/>
      <c r="Z320" s="286"/>
      <c r="AA320" s="286"/>
      <c r="AB320" s="539"/>
      <c r="AC320" s="11"/>
      <c r="AF320" s="11"/>
      <c r="AG320" s="11"/>
      <c r="AH320" s="11"/>
      <c r="AI320" s="11"/>
    </row>
    <row r="321" spans="2:35" ht="12.75" customHeight="1">
      <c r="B321" s="302">
        <f t="shared" si="91"/>
        <v>105</v>
      </c>
      <c r="C321" s="91"/>
      <c r="D321" s="11"/>
      <c r="E321" s="11"/>
      <c r="F321" s="11" t="str">
        <f>Υπόδειγμα_3_1!F38</f>
        <v>AΡYΣ 1 Mbps</v>
      </c>
      <c r="G321" s="11"/>
      <c r="H321" s="1448">
        <v>0</v>
      </c>
      <c r="I321" s="1448">
        <v>0</v>
      </c>
      <c r="J321" s="820">
        <v>0</v>
      </c>
      <c r="K321" s="252">
        <v>0</v>
      </c>
      <c r="L321" s="252">
        <v>0</v>
      </c>
      <c r="M321" s="252">
        <v>0</v>
      </c>
      <c r="N321" s="252">
        <v>0</v>
      </c>
      <c r="O321" s="252">
        <v>0</v>
      </c>
      <c r="P321" s="252">
        <v>0</v>
      </c>
      <c r="Q321" s="252">
        <v>0</v>
      </c>
      <c r="R321" s="252">
        <v>0</v>
      </c>
      <c r="S321" s="252">
        <v>0</v>
      </c>
      <c r="T321" s="252">
        <v>0</v>
      </c>
      <c r="U321" s="252">
        <v>0</v>
      </c>
      <c r="V321" s="487"/>
      <c r="W321" s="253">
        <v>0</v>
      </c>
      <c r="X321" s="229"/>
      <c r="Y321" s="268">
        <f>SUMPRODUCT(J$217:W$217,J321:W321)</f>
        <v>0</v>
      </c>
      <c r="Z321" s="273">
        <f>SUMPRODUCT(J$218:W$218,J321:W321)</f>
        <v>0</v>
      </c>
      <c r="AA321" s="273">
        <f>SUMPRODUCT(J$219:W$219,J321:W321)</f>
        <v>0</v>
      </c>
      <c r="AB321" s="540">
        <f>SUMPRODUCT(J$220:W$220,J321:W321)</f>
        <v>0</v>
      </c>
      <c r="AC321" s="11"/>
      <c r="AF321" s="11"/>
      <c r="AG321" s="11"/>
      <c r="AH321" s="11"/>
      <c r="AI321" s="11"/>
    </row>
    <row r="322" spans="2:35" ht="12.75" customHeight="1">
      <c r="B322" s="302">
        <f>B319+1</f>
        <v>104</v>
      </c>
      <c r="C322" s="91"/>
      <c r="D322" s="11"/>
      <c r="E322" s="11"/>
      <c r="F322" s="11" t="str">
        <f>Υπόδειγμα_3_1!F39</f>
        <v>AΡYΣ 2 Mbps</v>
      </c>
      <c r="G322" s="11"/>
      <c r="H322" s="1448">
        <v>0</v>
      </c>
      <c r="I322" s="1448">
        <v>0</v>
      </c>
      <c r="J322" s="820">
        <v>0</v>
      </c>
      <c r="K322" s="252">
        <v>0</v>
      </c>
      <c r="L322" s="252">
        <v>0</v>
      </c>
      <c r="M322" s="252">
        <v>0</v>
      </c>
      <c r="N322" s="252">
        <v>0</v>
      </c>
      <c r="O322" s="252">
        <v>0</v>
      </c>
      <c r="P322" s="252">
        <v>0</v>
      </c>
      <c r="Q322" s="252">
        <v>0</v>
      </c>
      <c r="R322" s="252">
        <v>0</v>
      </c>
      <c r="S322" s="252">
        <v>0</v>
      </c>
      <c r="T322" s="252">
        <v>0</v>
      </c>
      <c r="U322" s="252">
        <v>0</v>
      </c>
      <c r="V322" s="487"/>
      <c r="W322" s="253">
        <v>0</v>
      </c>
      <c r="X322" s="229"/>
      <c r="Y322" s="268">
        <f>SUMPRODUCT(J$217:W$217,J322:W322)</f>
        <v>0</v>
      </c>
      <c r="Z322" s="273">
        <f>SUMPRODUCT(J$218:W$218,J322:W322)</f>
        <v>0</v>
      </c>
      <c r="AA322" s="273">
        <f>SUMPRODUCT(J$219:W$219,J322:W322)</f>
        <v>0</v>
      </c>
      <c r="AB322" s="540">
        <f>SUMPRODUCT(J$220:W$220,J322:W322)</f>
        <v>0</v>
      </c>
      <c r="AC322" s="11"/>
      <c r="AF322" s="11"/>
      <c r="AG322" s="11"/>
      <c r="AH322" s="11"/>
      <c r="AI322" s="11"/>
    </row>
    <row r="323" spans="2:35" ht="12.75" customHeight="1">
      <c r="B323" s="302">
        <f>B320+1</f>
        <v>105</v>
      </c>
      <c r="C323" s="91"/>
      <c r="D323" s="11"/>
      <c r="E323" s="11"/>
      <c r="F323" s="11" t="str">
        <f>Υπόδειγμα_3_1!F40</f>
        <v>AΡYΣ 4 Mbps</v>
      </c>
      <c r="G323" s="11"/>
      <c r="H323" s="1448">
        <v>0</v>
      </c>
      <c r="I323" s="1448">
        <v>0</v>
      </c>
      <c r="J323" s="820">
        <v>0</v>
      </c>
      <c r="K323" s="252">
        <v>0</v>
      </c>
      <c r="L323" s="252">
        <v>0</v>
      </c>
      <c r="M323" s="252">
        <v>0</v>
      </c>
      <c r="N323" s="252">
        <v>0</v>
      </c>
      <c r="O323" s="252">
        <v>0</v>
      </c>
      <c r="P323" s="252">
        <v>0</v>
      </c>
      <c r="Q323" s="252">
        <v>0</v>
      </c>
      <c r="R323" s="252">
        <v>0</v>
      </c>
      <c r="S323" s="252">
        <v>0</v>
      </c>
      <c r="T323" s="252">
        <v>0</v>
      </c>
      <c r="U323" s="252">
        <v>0</v>
      </c>
      <c r="V323" s="487"/>
      <c r="W323" s="253">
        <v>0</v>
      </c>
      <c r="X323" s="481"/>
      <c r="Y323" s="268">
        <f>SUMPRODUCT(J$217:W$217,J323:W323)</f>
        <v>0</v>
      </c>
      <c r="Z323" s="273">
        <f>SUMPRODUCT(J$218:W$218,J323:W323)</f>
        <v>0</v>
      </c>
      <c r="AA323" s="273">
        <f>SUMPRODUCT(J$219:W$219,J323:W323)</f>
        <v>0</v>
      </c>
      <c r="AB323" s="540">
        <f>SUMPRODUCT(J$220:W$220,J323:W323)</f>
        <v>0</v>
      </c>
      <c r="AC323" s="11"/>
      <c r="AF323" s="11"/>
      <c r="AG323" s="11"/>
      <c r="AH323" s="11"/>
      <c r="AI323" s="11"/>
    </row>
    <row r="324" spans="2:35" ht="12.75" customHeight="1">
      <c r="B324" s="302">
        <f t="shared" si="89"/>
        <v>106</v>
      </c>
      <c r="C324" s="91"/>
      <c r="D324" s="11"/>
      <c r="E324" s="11"/>
      <c r="F324" s="11" t="str">
        <f>Υπόδειγμα_3_1!F41</f>
        <v>AΡYΣ 8 Mbps</v>
      </c>
      <c r="G324" s="11"/>
      <c r="H324" s="1448">
        <v>0</v>
      </c>
      <c r="I324" s="1448">
        <v>0</v>
      </c>
      <c r="J324" s="820">
        <v>0</v>
      </c>
      <c r="K324" s="252">
        <v>0</v>
      </c>
      <c r="L324" s="252">
        <v>0</v>
      </c>
      <c r="M324" s="252">
        <v>0</v>
      </c>
      <c r="N324" s="252">
        <v>0</v>
      </c>
      <c r="O324" s="252">
        <v>0</v>
      </c>
      <c r="P324" s="252">
        <v>0</v>
      </c>
      <c r="Q324" s="252">
        <v>0</v>
      </c>
      <c r="R324" s="252">
        <v>0</v>
      </c>
      <c r="S324" s="252">
        <v>0</v>
      </c>
      <c r="T324" s="252">
        <v>0</v>
      </c>
      <c r="U324" s="252">
        <v>0</v>
      </c>
      <c r="V324" s="487"/>
      <c r="W324" s="253">
        <v>0</v>
      </c>
      <c r="X324" s="481"/>
      <c r="Y324" s="268">
        <f>SUMPRODUCT(J$217:W$217,J324:W324)</f>
        <v>0</v>
      </c>
      <c r="Z324" s="273">
        <f>SUMPRODUCT(J$218:W$218,J324:W324)</f>
        <v>0</v>
      </c>
      <c r="AA324" s="273">
        <f>SUMPRODUCT(J$219:W$219,J324:W324)</f>
        <v>0</v>
      </c>
      <c r="AB324" s="540">
        <f>SUMPRODUCT(J$220:W$220,J324:W324)</f>
        <v>0</v>
      </c>
      <c r="AC324" s="11"/>
      <c r="AF324" s="11"/>
      <c r="AG324" s="11"/>
      <c r="AH324" s="11"/>
      <c r="AI324" s="11"/>
    </row>
    <row r="325" spans="2:35" ht="12.75" customHeight="1">
      <c r="B325" s="302">
        <f t="shared" si="89"/>
        <v>107</v>
      </c>
      <c r="C325" s="857"/>
      <c r="D325" s="293"/>
      <c r="E325" s="293"/>
      <c r="F325" s="11" t="str">
        <f>Υπόδειγμα_3_1!F42</f>
        <v>AΡYΣ Έως 24 Mbps</v>
      </c>
      <c r="G325" s="293"/>
      <c r="H325" s="1448">
        <v>0</v>
      </c>
      <c r="I325" s="1448">
        <v>0</v>
      </c>
      <c r="J325" s="821">
        <v>0</v>
      </c>
      <c r="K325" s="477">
        <v>0</v>
      </c>
      <c r="L325" s="477">
        <v>0</v>
      </c>
      <c r="M325" s="477">
        <v>0</v>
      </c>
      <c r="N325" s="477">
        <v>0</v>
      </c>
      <c r="O325" s="477">
        <v>0</v>
      </c>
      <c r="P325" s="477">
        <v>0</v>
      </c>
      <c r="Q325" s="477">
        <v>0</v>
      </c>
      <c r="R325" s="477">
        <v>0</v>
      </c>
      <c r="S325" s="477">
        <v>0</v>
      </c>
      <c r="T325" s="477">
        <v>0</v>
      </c>
      <c r="U325" s="477">
        <v>0</v>
      </c>
      <c r="V325" s="487"/>
      <c r="W325" s="554">
        <v>0</v>
      </c>
      <c r="X325" s="549"/>
      <c r="Y325" s="297">
        <f>SUMPRODUCT(J$217:W$217,J325:W325)</f>
        <v>0</v>
      </c>
      <c r="Z325" s="442">
        <f>SUMPRODUCT(J$218:W$218,J325:W325)</f>
        <v>0</v>
      </c>
      <c r="AA325" s="442">
        <f>SUMPRODUCT(J$219:W$219,J325:W325)</f>
        <v>0</v>
      </c>
      <c r="AB325" s="541">
        <f>SUMPRODUCT(J$220:W$220,J325:W325)</f>
        <v>0</v>
      </c>
      <c r="AC325" s="11"/>
      <c r="AF325" s="11"/>
      <c r="AG325" s="11"/>
      <c r="AH325" s="11"/>
      <c r="AI325" s="11"/>
    </row>
    <row r="326" spans="2:35" ht="12.75" customHeight="1">
      <c r="B326" s="302">
        <f t="shared" si="89"/>
        <v>108</v>
      </c>
      <c r="C326" s="856"/>
      <c r="D326" s="269"/>
      <c r="E326" s="269"/>
      <c r="F326" s="269" t="s">
        <v>44</v>
      </c>
      <c r="G326" s="269"/>
      <c r="H326" s="1100"/>
      <c r="I326" s="828"/>
      <c r="J326" s="488"/>
      <c r="K326" s="476"/>
      <c r="L326" s="476"/>
      <c r="M326" s="476"/>
      <c r="N326" s="476"/>
      <c r="O326" s="476"/>
      <c r="P326" s="476"/>
      <c r="Q326" s="476"/>
      <c r="R326" s="476"/>
      <c r="S326" s="476"/>
      <c r="T326" s="476"/>
      <c r="U326" s="476"/>
      <c r="V326" s="476"/>
      <c r="W326" s="555"/>
      <c r="X326" s="480"/>
      <c r="Y326" s="438">
        <f>SUM(Y323:Y325)</f>
        <v>0</v>
      </c>
      <c r="Z326" s="439">
        <f>SUM(Z323:Z325)</f>
        <v>0</v>
      </c>
      <c r="AA326" s="439">
        <f>SUM(AA323:AA325)</f>
        <v>0</v>
      </c>
      <c r="AB326" s="542">
        <f>SUM(AB323:AB325)</f>
        <v>0</v>
      </c>
      <c r="AC326" s="11"/>
      <c r="AF326" s="11"/>
      <c r="AG326" s="11"/>
      <c r="AH326" s="11"/>
      <c r="AI326" s="11"/>
    </row>
    <row r="327" spans="2:35" ht="12.75" customHeight="1">
      <c r="B327" s="302">
        <f t="shared" si="89"/>
        <v>109</v>
      </c>
      <c r="C327" s="856"/>
      <c r="D327" s="269" t="s">
        <v>7</v>
      </c>
      <c r="E327" s="269"/>
      <c r="F327" s="269" t="s">
        <v>7</v>
      </c>
      <c r="G327" s="269"/>
      <c r="H327" s="1448">
        <v>0</v>
      </c>
      <c r="I327" s="1448">
        <v>0</v>
      </c>
      <c r="J327" s="822">
        <v>0</v>
      </c>
      <c r="K327" s="491">
        <v>0</v>
      </c>
      <c r="L327" s="491">
        <v>0</v>
      </c>
      <c r="M327" s="491">
        <v>0</v>
      </c>
      <c r="N327" s="491">
        <v>0</v>
      </c>
      <c r="O327" s="491">
        <v>0</v>
      </c>
      <c r="P327" s="491">
        <v>0</v>
      </c>
      <c r="Q327" s="491">
        <v>0</v>
      </c>
      <c r="R327" s="491">
        <v>0</v>
      </c>
      <c r="S327" s="491">
        <v>0</v>
      </c>
      <c r="T327" s="491">
        <v>0</v>
      </c>
      <c r="U327" s="491">
        <v>0</v>
      </c>
      <c r="V327" s="487"/>
      <c r="W327" s="556">
        <v>0</v>
      </c>
      <c r="X327" s="480"/>
      <c r="Y327" s="438">
        <f>SUMPRODUCT(J$217:W$217,J327:W327)</f>
        <v>0</v>
      </c>
      <c r="Z327" s="439">
        <f>SUMPRODUCT(J$218:W$218,J327:W327)</f>
        <v>0</v>
      </c>
      <c r="AA327" s="439">
        <f>SUMPRODUCT(J$219:W$219,J327:W327)</f>
        <v>0</v>
      </c>
      <c r="AB327" s="542">
        <f>SUMPRODUCT(J$220:W$220,J327:W327)</f>
        <v>0</v>
      </c>
      <c r="AC327" s="11"/>
      <c r="AF327" s="11"/>
      <c r="AG327" s="11"/>
      <c r="AH327" s="11"/>
      <c r="AI327" s="11"/>
    </row>
    <row r="328" spans="2:35" ht="12.75" customHeight="1">
      <c r="B328" s="302">
        <f t="shared" si="89"/>
        <v>110</v>
      </c>
      <c r="C328" s="275"/>
      <c r="D328" s="123" t="s">
        <v>51</v>
      </c>
      <c r="E328" s="700"/>
      <c r="F328" s="700"/>
      <c r="G328" s="123"/>
      <c r="H328" s="120"/>
      <c r="I328" s="124"/>
      <c r="J328" s="470"/>
      <c r="K328" s="325"/>
      <c r="L328" s="325"/>
      <c r="M328" s="325"/>
      <c r="N328" s="325"/>
      <c r="O328" s="325"/>
      <c r="P328" s="325"/>
      <c r="Q328" s="325"/>
      <c r="R328" s="325"/>
      <c r="S328" s="325"/>
      <c r="T328" s="325"/>
      <c r="U328" s="325"/>
      <c r="V328" s="325"/>
      <c r="W328" s="553"/>
      <c r="X328" s="482"/>
      <c r="Y328" s="295"/>
      <c r="Z328" s="296"/>
      <c r="AA328" s="296"/>
      <c r="AB328" s="543"/>
      <c r="AC328" s="11"/>
      <c r="AF328" s="11"/>
      <c r="AG328" s="11"/>
      <c r="AH328" s="11"/>
      <c r="AI328" s="11"/>
    </row>
    <row r="329" spans="2:35" ht="12.75" customHeight="1">
      <c r="B329" s="302">
        <f t="shared" si="89"/>
        <v>111</v>
      </c>
      <c r="C329" s="91"/>
      <c r="D329" s="11"/>
      <c r="E329" s="11"/>
      <c r="F329" s="101" t="s">
        <v>47</v>
      </c>
      <c r="G329" s="11"/>
      <c r="H329" s="1448">
        <v>0</v>
      </c>
      <c r="I329" s="1448">
        <v>0</v>
      </c>
      <c r="J329" s="820">
        <v>0</v>
      </c>
      <c r="K329" s="252">
        <v>0</v>
      </c>
      <c r="L329" s="252">
        <v>0</v>
      </c>
      <c r="M329" s="252">
        <v>0</v>
      </c>
      <c r="N329" s="252">
        <v>0</v>
      </c>
      <c r="O329" s="252">
        <v>0</v>
      </c>
      <c r="P329" s="252">
        <v>0</v>
      </c>
      <c r="Q329" s="252">
        <v>0</v>
      </c>
      <c r="R329" s="252">
        <v>0</v>
      </c>
      <c r="S329" s="252">
        <v>0</v>
      </c>
      <c r="T329" s="252">
        <v>0</v>
      </c>
      <c r="U329" s="252">
        <v>0</v>
      </c>
      <c r="V329" s="487"/>
      <c r="W329" s="253">
        <v>0</v>
      </c>
      <c r="X329" s="481"/>
      <c r="Y329" s="268">
        <f>SUMPRODUCT(J$217:W$217,J329:W329)</f>
        <v>0</v>
      </c>
      <c r="Z329" s="273">
        <f>SUMPRODUCT(J$218:W$218,J329:W329)</f>
        <v>0</v>
      </c>
      <c r="AA329" s="273">
        <f>SUMPRODUCT(J$219:W$219,J329:W329)</f>
        <v>0</v>
      </c>
      <c r="AB329" s="540">
        <f>SUMPRODUCT(J$220:W$220,J329:W329)</f>
        <v>0</v>
      </c>
      <c r="AC329" s="11"/>
      <c r="AF329" s="11"/>
      <c r="AG329" s="11"/>
      <c r="AH329" s="11"/>
      <c r="AI329" s="11"/>
    </row>
    <row r="330" spans="2:35" ht="12.75" customHeight="1">
      <c r="B330" s="302">
        <f t="shared" si="89"/>
        <v>112</v>
      </c>
      <c r="C330" s="91"/>
      <c r="D330" s="11"/>
      <c r="E330" s="11"/>
      <c r="F330" s="125" t="s">
        <v>48</v>
      </c>
      <c r="G330" s="11"/>
      <c r="H330" s="1448">
        <v>0</v>
      </c>
      <c r="I330" s="1448">
        <v>0</v>
      </c>
      <c r="J330" s="820">
        <v>0</v>
      </c>
      <c r="K330" s="252">
        <v>0</v>
      </c>
      <c r="L330" s="252">
        <v>0</v>
      </c>
      <c r="M330" s="252">
        <v>0</v>
      </c>
      <c r="N330" s="252">
        <v>0</v>
      </c>
      <c r="O330" s="252">
        <v>0</v>
      </c>
      <c r="P330" s="252">
        <v>0</v>
      </c>
      <c r="Q330" s="252">
        <v>0</v>
      </c>
      <c r="R330" s="252">
        <v>0</v>
      </c>
      <c r="S330" s="252">
        <v>0</v>
      </c>
      <c r="T330" s="252">
        <v>0</v>
      </c>
      <c r="U330" s="252">
        <v>0</v>
      </c>
      <c r="V330" s="487"/>
      <c r="W330" s="253">
        <v>0</v>
      </c>
      <c r="X330" s="481"/>
      <c r="Y330" s="268">
        <f>SUMPRODUCT(J$217:W$217,J330:W330)</f>
        <v>0</v>
      </c>
      <c r="Z330" s="273">
        <f>SUMPRODUCT(J$218:W$218,J330:W330)</f>
        <v>0</v>
      </c>
      <c r="AA330" s="273">
        <f>SUMPRODUCT(J$219:W$219,J330:W330)</f>
        <v>0</v>
      </c>
      <c r="AB330" s="540">
        <f>SUMPRODUCT(J$220:W$220,J330:W330)</f>
        <v>0</v>
      </c>
      <c r="AC330" s="11"/>
      <c r="AF330" s="11"/>
      <c r="AG330" s="11"/>
      <c r="AH330" s="11"/>
      <c r="AI330" s="11"/>
    </row>
    <row r="331" spans="2:35" ht="12.75" customHeight="1">
      <c r="B331" s="302">
        <f t="shared" si="89"/>
        <v>113</v>
      </c>
      <c r="C331" s="857"/>
      <c r="D331" s="293"/>
      <c r="E331" s="293"/>
      <c r="F331" s="489" t="s">
        <v>49</v>
      </c>
      <c r="G331" s="293"/>
      <c r="H331" s="1448">
        <v>0</v>
      </c>
      <c r="I331" s="1448">
        <v>0</v>
      </c>
      <c r="J331" s="821">
        <v>0</v>
      </c>
      <c r="K331" s="477">
        <v>0</v>
      </c>
      <c r="L331" s="477">
        <v>0</v>
      </c>
      <c r="M331" s="477">
        <v>0</v>
      </c>
      <c r="N331" s="477">
        <v>0</v>
      </c>
      <c r="O331" s="477">
        <v>0</v>
      </c>
      <c r="P331" s="477">
        <v>0</v>
      </c>
      <c r="Q331" s="477">
        <v>0</v>
      </c>
      <c r="R331" s="477">
        <v>0</v>
      </c>
      <c r="S331" s="477">
        <v>0</v>
      </c>
      <c r="T331" s="477">
        <v>0</v>
      </c>
      <c r="U331" s="477">
        <v>0</v>
      </c>
      <c r="V331" s="487"/>
      <c r="W331" s="554">
        <v>0</v>
      </c>
      <c r="X331" s="549"/>
      <c r="Y331" s="297">
        <f>SUMPRODUCT(J$217:W$217,J331:W331)</f>
        <v>0</v>
      </c>
      <c r="Z331" s="442">
        <f>SUMPRODUCT(J$218:W$218,J331:W331)</f>
        <v>0</v>
      </c>
      <c r="AA331" s="442">
        <f>SUMPRODUCT(J$219:W$219,J331:W331)</f>
        <v>0</v>
      </c>
      <c r="AB331" s="541">
        <f>SUMPRODUCT(J$220:W$220,J331:W331)</f>
        <v>0</v>
      </c>
      <c r="AC331" s="11"/>
      <c r="AF331" s="11"/>
      <c r="AG331" s="11"/>
      <c r="AH331" s="11"/>
      <c r="AI331" s="11"/>
    </row>
    <row r="332" spans="2:35" ht="12.75" customHeight="1">
      <c r="B332" s="302">
        <f t="shared" si="89"/>
        <v>114</v>
      </c>
      <c r="C332" s="857"/>
      <c r="D332" s="293"/>
      <c r="E332" s="293"/>
      <c r="F332" s="269" t="s">
        <v>44</v>
      </c>
      <c r="G332" s="293"/>
      <c r="H332" s="1101"/>
      <c r="I332" s="829"/>
      <c r="J332" s="823"/>
      <c r="K332" s="490"/>
      <c r="L332" s="490"/>
      <c r="M332" s="490"/>
      <c r="N332" s="490"/>
      <c r="O332" s="490"/>
      <c r="P332" s="490"/>
      <c r="Q332" s="490"/>
      <c r="R332" s="490"/>
      <c r="S332" s="490"/>
      <c r="T332" s="490"/>
      <c r="U332" s="490"/>
      <c r="V332" s="490"/>
      <c r="W332" s="557"/>
      <c r="X332" s="549"/>
      <c r="Y332" s="438">
        <f>SUM(Y329:Y331)</f>
        <v>0</v>
      </c>
      <c r="Z332" s="439">
        <f>SUM(Z329:Z331)</f>
        <v>0</v>
      </c>
      <c r="AA332" s="439">
        <f>SUM(AA329:AA331)</f>
        <v>0</v>
      </c>
      <c r="AB332" s="542">
        <f>SUM(AB329:AB331)</f>
        <v>0</v>
      </c>
      <c r="AC332" s="11"/>
      <c r="AF332" s="11"/>
      <c r="AG332" s="11"/>
      <c r="AH332" s="11"/>
      <c r="AI332" s="11"/>
    </row>
    <row r="333" spans="2:35" ht="12.75" customHeight="1" thickBot="1">
      <c r="B333" s="302">
        <f t="shared" si="89"/>
        <v>115</v>
      </c>
      <c r="C333" s="275"/>
      <c r="D333" s="1613" t="s">
        <v>50</v>
      </c>
      <c r="E333" s="1614"/>
      <c r="F333" s="1614"/>
      <c r="G333" s="1614"/>
      <c r="H333" s="1448">
        <v>0</v>
      </c>
      <c r="I333" s="1448">
        <v>0</v>
      </c>
      <c r="J333" s="824">
        <v>0</v>
      </c>
      <c r="K333" s="558">
        <v>0</v>
      </c>
      <c r="L333" s="558">
        <v>0</v>
      </c>
      <c r="M333" s="558">
        <v>0</v>
      </c>
      <c r="N333" s="558">
        <v>0</v>
      </c>
      <c r="O333" s="558">
        <v>0</v>
      </c>
      <c r="P333" s="558">
        <v>0</v>
      </c>
      <c r="Q333" s="558">
        <v>0</v>
      </c>
      <c r="R333" s="558">
        <v>0</v>
      </c>
      <c r="S333" s="558">
        <v>0</v>
      </c>
      <c r="T333" s="558">
        <v>0</v>
      </c>
      <c r="U333" s="558">
        <v>0</v>
      </c>
      <c r="V333" s="487"/>
      <c r="W333" s="559">
        <v>0</v>
      </c>
      <c r="X333" s="472"/>
      <c r="Y333" s="268">
        <f>SUMPRODUCT(J$217:W$217,J333:W333)</f>
        <v>0</v>
      </c>
      <c r="Z333" s="273">
        <f>SUMPRODUCT(J$218:W$218,J333:W333)</f>
        <v>0</v>
      </c>
      <c r="AA333" s="273">
        <f>SUMPRODUCT(J$219:W$219,J333:W333)</f>
        <v>0</v>
      </c>
      <c r="AB333" s="540">
        <f>SUMPRODUCT(J$220:W$220,J333:W333)</f>
        <v>0</v>
      </c>
      <c r="AC333" s="11"/>
      <c r="AF333" s="11"/>
      <c r="AG333" s="11"/>
      <c r="AH333" s="11"/>
      <c r="AI333" s="11"/>
    </row>
    <row r="334" spans="2:34" ht="12.75" customHeight="1" thickBot="1">
      <c r="B334" s="303">
        <f t="shared" si="89"/>
        <v>116</v>
      </c>
      <c r="C334" s="858" t="s">
        <v>181</v>
      </c>
      <c r="D334" s="86"/>
      <c r="E334" s="86"/>
      <c r="F334" s="86"/>
      <c r="G334" s="86"/>
      <c r="H334" s="830"/>
      <c r="I334" s="87"/>
      <c r="J334" s="819">
        <v>1</v>
      </c>
      <c r="K334" s="255">
        <v>1</v>
      </c>
      <c r="L334" s="255">
        <v>1</v>
      </c>
      <c r="M334" s="255">
        <v>1</v>
      </c>
      <c r="N334" s="255">
        <v>1</v>
      </c>
      <c r="O334" s="255">
        <v>1</v>
      </c>
      <c r="P334" s="255">
        <v>1</v>
      </c>
      <c r="Q334" s="255">
        <v>1</v>
      </c>
      <c r="R334" s="255">
        <v>1</v>
      </c>
      <c r="S334" s="255">
        <v>1</v>
      </c>
      <c r="T334" s="255">
        <v>1</v>
      </c>
      <c r="U334" s="255">
        <v>1</v>
      </c>
      <c r="V334" s="255"/>
      <c r="W334" s="184">
        <v>1</v>
      </c>
      <c r="X334" s="560"/>
      <c r="Y334" s="318">
        <f>Y228+Y240+Y246+Y282+Y288+Y294+Y300+Y306+Y312+Y318+Y326+Y327+Y332+Y333</f>
        <v>0</v>
      </c>
      <c r="Z334" s="300">
        <f>Z228+Z240+Z246+Z282+Z288+Z294+Z300+Z306+Z312+Z318+Z326+Z327+Z332+Z333</f>
        <v>0</v>
      </c>
      <c r="AA334" s="300">
        <f>AA228+AA240+AA246+AA282+AA288+AA294+AA300+AA306+AA312+AA318+AA326+AA327+AA332+AA333</f>
        <v>0</v>
      </c>
      <c r="AB334" s="547">
        <f>AB228+AB240+AB246+AB282+AB288+AB294+AB300+AB306+AB312+AB318+AB326+AB327+AB332+AB333</f>
        <v>0</v>
      </c>
      <c r="AE334" s="11"/>
      <c r="AF334" s="11"/>
      <c r="AG334" s="11"/>
      <c r="AH334" s="11"/>
    </row>
    <row r="335" spans="2:20" ht="12.75" customHeight="1">
      <c r="B335" s="259"/>
      <c r="C335" s="282"/>
      <c r="D335" s="11"/>
      <c r="E335" s="11"/>
      <c r="F335" s="11"/>
      <c r="G335" s="11"/>
      <c r="H335" s="11"/>
      <c r="I335" s="11"/>
      <c r="J335" s="267"/>
      <c r="K335" s="267"/>
      <c r="L335" s="267"/>
      <c r="M335" s="267"/>
      <c r="N335" s="267"/>
      <c r="O335" s="267"/>
      <c r="P335" s="267"/>
      <c r="Q335" s="262"/>
      <c r="R335" s="262"/>
      <c r="S335" s="262"/>
      <c r="T335" s="262"/>
    </row>
    <row r="336" spans="2:20" ht="12.75" customHeight="1">
      <c r="B336" s="114"/>
      <c r="C336" s="282"/>
      <c r="D336" s="11"/>
      <c r="E336" s="11"/>
      <c r="F336" s="11"/>
      <c r="G336" s="11"/>
      <c r="H336" s="11"/>
      <c r="I336" s="11"/>
      <c r="J336" s="267"/>
      <c r="K336" s="267"/>
      <c r="L336" s="267"/>
      <c r="M336" s="267"/>
      <c r="N336" s="267"/>
      <c r="O336" s="267"/>
      <c r="P336" s="267"/>
      <c r="Q336" s="262"/>
      <c r="R336" s="262"/>
      <c r="S336" s="262"/>
      <c r="T336" s="262"/>
    </row>
    <row r="337" spans="1:27" s="21" customFormat="1" ht="12.75" customHeight="1">
      <c r="A337" s="230" t="s">
        <v>52</v>
      </c>
      <c r="B337" s="263"/>
      <c r="U337" s="264"/>
      <c r="X337" s="264"/>
      <c r="Y337" s="264"/>
      <c r="Z337" s="264"/>
      <c r="AA337" s="264"/>
    </row>
    <row r="338" spans="1:20" ht="12.75" customHeight="1">
      <c r="A338" s="11"/>
      <c r="B338" s="114"/>
      <c r="C338" s="282"/>
      <c r="D338" s="11"/>
      <c r="E338" s="11"/>
      <c r="F338" s="11"/>
      <c r="G338" s="11"/>
      <c r="H338" s="11"/>
      <c r="I338" s="11"/>
      <c r="J338" s="267"/>
      <c r="K338" s="267"/>
      <c r="L338" s="267"/>
      <c r="M338" s="267"/>
      <c r="N338" s="267"/>
      <c r="O338" s="267"/>
      <c r="P338" s="267"/>
      <c r="Q338" s="262"/>
      <c r="R338" s="262"/>
      <c r="S338" s="262"/>
      <c r="T338" s="262"/>
    </row>
    <row r="339" spans="2:20" ht="12.75" customHeight="1" thickBot="1">
      <c r="B339" s="114"/>
      <c r="C339" s="282"/>
      <c r="D339" s="11"/>
      <c r="E339" s="11"/>
      <c r="F339" s="11"/>
      <c r="G339" s="11"/>
      <c r="H339" s="11"/>
      <c r="I339" s="11"/>
      <c r="J339" s="267"/>
      <c r="K339" s="267"/>
      <c r="L339" s="267"/>
      <c r="M339" s="267"/>
      <c r="N339" s="267"/>
      <c r="O339" s="267"/>
      <c r="P339" s="267"/>
      <c r="Q339" s="262"/>
      <c r="R339" s="262"/>
      <c r="S339" s="262"/>
      <c r="T339" s="262"/>
    </row>
    <row r="340" spans="2:28" ht="12.75" customHeight="1">
      <c r="B340" s="114"/>
      <c r="C340" s="282"/>
      <c r="D340" s="11"/>
      <c r="E340" s="11"/>
      <c r="F340" s="11"/>
      <c r="G340" s="11"/>
      <c r="H340" s="11"/>
      <c r="J340" s="1625" t="str">
        <f>Υπόδειγμα_2!G172</f>
        <v>Κύρια Κέντρα Κόστους</v>
      </c>
      <c r="K340" s="1626"/>
      <c r="L340" s="1626"/>
      <c r="M340" s="1626"/>
      <c r="N340" s="1626"/>
      <c r="O340" s="1626"/>
      <c r="P340" s="1626"/>
      <c r="Q340" s="1626"/>
      <c r="R340" s="1626"/>
      <c r="S340" s="1626"/>
      <c r="T340" s="1627"/>
      <c r="U340" s="6"/>
      <c r="X340" s="6"/>
      <c r="AB340" s="11"/>
    </row>
    <row r="341" spans="2:28" ht="102.75" thickBot="1">
      <c r="B341" s="114"/>
      <c r="C341" s="282"/>
      <c r="D341" s="11"/>
      <c r="E341" s="11"/>
      <c r="F341" s="11"/>
      <c r="G341" s="11"/>
      <c r="H341" s="11"/>
      <c r="J341" s="711" t="str">
        <f>Υπόδειγμα_2!G174</f>
        <v>Συγκεντρωτές</v>
      </c>
      <c r="K341" s="712" t="str">
        <f>Υπόδειγμα_2!H174</f>
        <v>Τοπικοί κόμβοι</v>
      </c>
      <c r="L341" s="712" t="str">
        <f>Υπόδειγμα_2!I174</f>
        <v>Tandem κόμβοι</v>
      </c>
      <c r="M341" s="712" t="str">
        <f>Υπόδειγμα_2!J174</f>
        <v>Ζευκτικοί (Trunk) κόμβοι</v>
      </c>
      <c r="N341" s="712" t="str">
        <f>Υπόδειγμα_2!K174</f>
        <v>Διεθνείς κόμβοι</v>
      </c>
      <c r="O341" s="712" t="str">
        <f>Υπόδειγμα_2!L174</f>
        <v>RSU - local μετάδοση</v>
      </c>
      <c r="P341" s="712" t="str">
        <f>Υπόδειγμα_2!N174</f>
        <v>local-local μετάδοση</v>
      </c>
      <c r="Q341" s="712" t="str">
        <f>Υπόδειγμα_2!P174</f>
        <v>local - tandem μετάδοση</v>
      </c>
      <c r="R341" s="712" t="str">
        <f>Υπόδειγμα_2!T174</f>
        <v>Tandem - tandem μετάδοση</v>
      </c>
      <c r="S341" s="712" t="str">
        <f>Υπόδειγμα_2!Z174</f>
        <v>Tandem - international μετάδοση</v>
      </c>
      <c r="T341" s="713" t="str">
        <f>Υπόδειγμα_2!AM173</f>
        <v>Πώληση υπηρεσιών χονδρικής σε τρίτους που αιτούνται υπηρεσίες μετάδοσης</v>
      </c>
      <c r="U341" s="6"/>
      <c r="X341" s="6"/>
      <c r="AB341" s="11"/>
    </row>
    <row r="342" spans="2:28" ht="25.5" customHeight="1">
      <c r="B342" s="301">
        <v>1</v>
      </c>
      <c r="C342" s="551" t="s">
        <v>56</v>
      </c>
      <c r="D342" s="291"/>
      <c r="E342" s="291"/>
      <c r="F342" s="291"/>
      <c r="G342" s="291"/>
      <c r="H342" s="291"/>
      <c r="I342" s="808"/>
      <c r="J342" s="714">
        <f>Υπόδειγμα_2!G308</f>
        <v>0</v>
      </c>
      <c r="K342" s="715">
        <f>Υπόδειγμα_2!H308</f>
        <v>0</v>
      </c>
      <c r="L342" s="715">
        <f>Υπόδειγμα_2!I308</f>
        <v>0</v>
      </c>
      <c r="M342" s="715">
        <f>Υπόδειγμα_2!J308</f>
        <v>0</v>
      </c>
      <c r="N342" s="715">
        <f>Υπόδειγμα_2!K308</f>
        <v>0</v>
      </c>
      <c r="O342" s="705">
        <f>L160</f>
        <v>0</v>
      </c>
      <c r="P342" s="705">
        <f>N160</f>
        <v>0</v>
      </c>
      <c r="Q342" s="705">
        <f>P160</f>
        <v>0</v>
      </c>
      <c r="R342" s="705">
        <f>T160</f>
        <v>0</v>
      </c>
      <c r="S342" s="705">
        <f>Z160</f>
        <v>0</v>
      </c>
      <c r="T342" s="716">
        <f>I43</f>
        <v>0</v>
      </c>
      <c r="U342" s="6"/>
      <c r="X342" s="6"/>
      <c r="AB342" s="11"/>
    </row>
    <row r="343" spans="2:28" ht="38.25" customHeight="1" thickBot="1">
      <c r="B343" s="302">
        <f>B342+1</f>
        <v>2</v>
      </c>
      <c r="C343" s="1622" t="s">
        <v>53</v>
      </c>
      <c r="D343" s="1623"/>
      <c r="E343" s="1623"/>
      <c r="F343" s="1623"/>
      <c r="G343" s="1623"/>
      <c r="H343" s="1623"/>
      <c r="I343" s="809"/>
      <c r="J343" s="717">
        <f>Υπόδειγμα_2!G382</f>
        <v>0</v>
      </c>
      <c r="K343" s="718">
        <f>Υπόδειγμα_2!H382</f>
        <v>0</v>
      </c>
      <c r="L343" s="718">
        <f>Υπόδειγμα_2!I382</f>
        <v>0</v>
      </c>
      <c r="M343" s="718">
        <f>Υπόδειγμα_2!J382</f>
        <v>0</v>
      </c>
      <c r="N343" s="718">
        <f>Υπόδειγμα_2!K382</f>
        <v>0</v>
      </c>
      <c r="O343" s="475">
        <f>L167</f>
        <v>0</v>
      </c>
      <c r="P343" s="475">
        <f>N167</f>
        <v>0</v>
      </c>
      <c r="Q343" s="475">
        <f>P167</f>
        <v>0</v>
      </c>
      <c r="R343" s="475">
        <f>T167</f>
        <v>0</v>
      </c>
      <c r="S343" s="475">
        <f>Z167</f>
        <v>0</v>
      </c>
      <c r="T343" s="719">
        <f>J43</f>
        <v>0</v>
      </c>
      <c r="U343" s="6"/>
      <c r="X343" s="6"/>
      <c r="AB343" s="11"/>
    </row>
    <row r="344" spans="2:29" ht="25.5" customHeight="1">
      <c r="B344" s="302">
        <f aca="true" t="shared" si="92" ref="B344:B372">B343+1</f>
        <v>3</v>
      </c>
      <c r="C344" s="1624" t="s">
        <v>54</v>
      </c>
      <c r="D344" s="1623"/>
      <c r="E344" s="1623"/>
      <c r="F344" s="1623"/>
      <c r="G344" s="1623"/>
      <c r="H344" s="1623"/>
      <c r="I344" s="809"/>
      <c r="J344" s="717">
        <f>Υπόδειγμα_2!G304</f>
        <v>0</v>
      </c>
      <c r="K344" s="718">
        <f>Υπόδειγμα_2!H304</f>
        <v>0</v>
      </c>
      <c r="L344" s="718">
        <f>Υπόδειγμα_2!I304</f>
        <v>0</v>
      </c>
      <c r="M344" s="718">
        <f>Υπόδειγμα_2!J304</f>
        <v>0</v>
      </c>
      <c r="N344" s="718">
        <f>Υπόδειγμα_2!K304</f>
        <v>0</v>
      </c>
      <c r="O344" s="475">
        <f>L201</f>
        <v>0</v>
      </c>
      <c r="P344" s="475">
        <f>N201</f>
        <v>0</v>
      </c>
      <c r="Q344" s="475">
        <f>P201</f>
        <v>0</v>
      </c>
      <c r="R344" s="475">
        <f>T201</f>
        <v>0</v>
      </c>
      <c r="S344" s="475">
        <f>Z201</f>
        <v>0</v>
      </c>
      <c r="T344" s="719">
        <f>K43</f>
        <v>0</v>
      </c>
      <c r="U344" s="6"/>
      <c r="V344" s="1606" t="str">
        <f>I24</f>
        <v>Κόστη</v>
      </c>
      <c r="W344" s="1605"/>
      <c r="X344" s="1605"/>
      <c r="Y344" s="1607"/>
      <c r="Z344" s="1603" t="str">
        <f>K24</f>
        <v>Μεσοσταθμισμένο απασχολούμενο κεφάλαιο</v>
      </c>
      <c r="AA344" s="1605"/>
      <c r="AB344" s="1605"/>
      <c r="AC344" s="1604"/>
    </row>
    <row r="345" spans="2:29" ht="42" customHeight="1" thickBot="1">
      <c r="B345" s="302">
        <f t="shared" si="92"/>
        <v>4</v>
      </c>
      <c r="C345" s="1620" t="s">
        <v>55</v>
      </c>
      <c r="D345" s="1621"/>
      <c r="E345" s="1621"/>
      <c r="F345" s="1621"/>
      <c r="G345" s="1621"/>
      <c r="H345" s="1621"/>
      <c r="I345" s="835"/>
      <c r="J345" s="836">
        <f>Υπόδειγμα_2!G378</f>
        <v>0</v>
      </c>
      <c r="K345" s="837">
        <f>Υπόδειγμα_2!H378</f>
        <v>0</v>
      </c>
      <c r="L345" s="837">
        <f>Υπόδειγμα_2!I378</f>
        <v>0</v>
      </c>
      <c r="M345" s="837">
        <f>Υπόδειγμα_2!J378</f>
        <v>0</v>
      </c>
      <c r="N345" s="837">
        <f>Υπόδειγμα_2!K378</f>
        <v>0</v>
      </c>
      <c r="O345" s="838">
        <f>L208</f>
        <v>0</v>
      </c>
      <c r="P345" s="838">
        <f>N208</f>
        <v>0</v>
      </c>
      <c r="Q345" s="838">
        <f>P208</f>
        <v>0</v>
      </c>
      <c r="R345" s="838">
        <f>T208</f>
        <v>0</v>
      </c>
      <c r="S345" s="838">
        <f>Z208</f>
        <v>0</v>
      </c>
      <c r="T345" s="839">
        <f>L43</f>
        <v>0</v>
      </c>
      <c r="U345" s="6"/>
      <c r="V345" s="1608" t="str">
        <f>I25</f>
        <v>LRΑIC υπηρεσιών κορμού</v>
      </c>
      <c r="W345" s="1602"/>
      <c r="X345" s="1600" t="str">
        <f>J25</f>
        <v>Τμήμα κοινού κόστους υπηρεσιών πρόσβασης και κορμού που έχει κατανεμηθεί στις "υπηρεσίες κορμού" </v>
      </c>
      <c r="Y345" s="1602"/>
      <c r="Z345" s="1600" t="str">
        <f>K25</f>
        <v>Μεσοσταθμισμένο απασχολούμενο κεφάλαιο επαυξητικό των υπηρεσιών κορμού</v>
      </c>
      <c r="AA345" s="1602"/>
      <c r="AB345" s="1600" t="str">
        <f>L25</f>
        <v>Μεσοσταθμισμένο απασχολούμενο κεφάλαιο κοινό για τις υπηρεσίες πρόσβασης και κορμού που έχει κατανεμηθεί στις "υπηρεσίες κορμού" </v>
      </c>
      <c r="AC345" s="1601"/>
    </row>
    <row r="346" spans="2:32" s="72" customFormat="1" ht="77.25" thickBot="1">
      <c r="B346" s="302">
        <f t="shared" si="92"/>
        <v>5</v>
      </c>
      <c r="C346" s="259"/>
      <c r="D346" s="8"/>
      <c r="E346" s="8"/>
      <c r="F346" s="8"/>
      <c r="G346" s="8"/>
      <c r="H346" s="1186" t="str">
        <f>Υπόδειγμα_3_1!P25</f>
        <v>Εσωτερική και εξωτερική ζήτηση</v>
      </c>
      <c r="I346" s="1187" t="str">
        <f>Υπόδειγμα_3_1!Q25</f>
        <v>Μόνο εξωτερική ζήτηση</v>
      </c>
      <c r="J346" s="832"/>
      <c r="K346" s="492"/>
      <c r="L346" s="492"/>
      <c r="M346" s="492"/>
      <c r="N346" s="492"/>
      <c r="O346" s="493"/>
      <c r="P346" s="493"/>
      <c r="Q346" s="493"/>
      <c r="R346" s="493"/>
      <c r="S346" s="493"/>
      <c r="T346" s="561"/>
      <c r="U346" s="35"/>
      <c r="V346" s="704" t="str">
        <f>Υπόδειγμα_3_1!H66</f>
        <v>Συνδεδεμένα με το Δίκτυο</v>
      </c>
      <c r="W346" s="270" t="str">
        <f>Υπόδειγμα_3_1!I66</f>
        <v>Συνδεδεμένα με την πώληση υπηρεσιών πρόσβασης σε αιτούμενους πρόσβαση</v>
      </c>
      <c r="X346" s="270" t="str">
        <f>Υπόδειγμα_3_1!J66</f>
        <v>Συνδεδεμένα με το Δίκτυο</v>
      </c>
      <c r="Y346" s="270" t="str">
        <f>Υπόδειγμα_3_1!K66</f>
        <v>Συνδεδεμένα με την πώληση υπηρεσιών πρόσβασης σε αιτούμενους πρόσβαση</v>
      </c>
      <c r="Z346" s="270" t="str">
        <f>Υπόδειγμα_3_1!L66</f>
        <v>Συνδεδεμένα με το Δίκτυο</v>
      </c>
      <c r="AA346" s="270" t="str">
        <f>Υπόδειγμα_3_1!M66</f>
        <v>Συνδεδεμένα με την πώληση υπηρεσιών πρόσβασης σε αιτούμενους πρόσβαση</v>
      </c>
      <c r="AB346" s="270" t="str">
        <f>Υπόδειγμα_3_1!N66</f>
        <v>Συνδεδεμένα με το Δίκτυο</v>
      </c>
      <c r="AC346" s="720" t="str">
        <f>Υπόδειγμα_3_1!O66</f>
        <v>Συνδεδεμένα με την πώληση υπηρεσιών πρόσβασης σε αιτούμενους πρόσβαση</v>
      </c>
      <c r="AD346" s="8"/>
      <c r="AE346" s="8"/>
      <c r="AF346" s="8"/>
    </row>
    <row r="347" spans="2:32" ht="12.75" customHeight="1">
      <c r="B347" s="302">
        <f t="shared" si="92"/>
        <v>6</v>
      </c>
      <c r="C347" s="123" t="str">
        <f>"1"</f>
        <v>1</v>
      </c>
      <c r="D347" s="472" t="str">
        <f>C43</f>
        <v>Υπηρεσίες διασύνδεσης που παρέχονται σε αιτούμενους πρόσβαση</v>
      </c>
      <c r="E347" s="123"/>
      <c r="F347" s="472"/>
      <c r="G347" s="472"/>
      <c r="H347" s="833"/>
      <c r="I347" s="810"/>
      <c r="J347" s="470"/>
      <c r="K347" s="325"/>
      <c r="L347" s="325"/>
      <c r="M347" s="325"/>
      <c r="N347" s="325"/>
      <c r="O347" s="325"/>
      <c r="P347" s="325"/>
      <c r="Q347" s="325"/>
      <c r="R347" s="325"/>
      <c r="S347" s="325"/>
      <c r="T347" s="553"/>
      <c r="U347" s="481"/>
      <c r="V347" s="686"/>
      <c r="W347" s="564"/>
      <c r="X347" s="564"/>
      <c r="Y347" s="564"/>
      <c r="Z347" s="564"/>
      <c r="AA347" s="564"/>
      <c r="AB347" s="564"/>
      <c r="AC347" s="565"/>
      <c r="AD347" s="11"/>
      <c r="AE347" s="11"/>
      <c r="AF347" s="11"/>
    </row>
    <row r="348" spans="2:32" ht="12.75" customHeight="1">
      <c r="B348" s="302">
        <f t="shared" si="92"/>
        <v>7</v>
      </c>
      <c r="C348" s="11" t="str">
        <f>"1.1"</f>
        <v>1.1</v>
      </c>
      <c r="D348" s="267"/>
      <c r="E348" s="267" t="str">
        <f>D44</f>
        <v>Εκκίνηση κλήσεων (μόνο τοπική)</v>
      </c>
      <c r="F348" s="267"/>
      <c r="G348" s="267"/>
      <c r="H348" s="1449">
        <v>0</v>
      </c>
      <c r="I348" s="1450">
        <v>0</v>
      </c>
      <c r="J348" s="820">
        <v>0</v>
      </c>
      <c r="K348" s="252">
        <v>0</v>
      </c>
      <c r="L348" s="252">
        <v>0</v>
      </c>
      <c r="M348" s="252">
        <v>0</v>
      </c>
      <c r="N348" s="252">
        <v>0</v>
      </c>
      <c r="O348" s="252">
        <v>0</v>
      </c>
      <c r="P348" s="252">
        <v>0</v>
      </c>
      <c r="Q348" s="252">
        <v>0</v>
      </c>
      <c r="R348" s="252">
        <v>0</v>
      </c>
      <c r="S348" s="252">
        <v>0</v>
      </c>
      <c r="T348" s="425">
        <f>H44</f>
        <v>0</v>
      </c>
      <c r="U348" s="481"/>
      <c r="V348" s="268">
        <f>SUMPRODUCT(J$342:S$342,J348:S348)</f>
        <v>0</v>
      </c>
      <c r="W348" s="273">
        <f>$T$342*T348</f>
        <v>0</v>
      </c>
      <c r="X348" s="273">
        <f>SUMPRODUCT(J$343:S$343,J348:S348)</f>
        <v>0</v>
      </c>
      <c r="Y348" s="273">
        <f>$T$343*T348</f>
        <v>0</v>
      </c>
      <c r="Z348" s="273">
        <f>SUMPRODUCT(J$344:S$344,J348:S348)</f>
        <v>0</v>
      </c>
      <c r="AA348" s="273">
        <f>$T$344*T348</f>
        <v>0</v>
      </c>
      <c r="AB348" s="273">
        <f>SUMPRODUCT(J$345:S$345,J348:S348)</f>
        <v>0</v>
      </c>
      <c r="AC348" s="540">
        <f>$T$345*T348</f>
        <v>0</v>
      </c>
      <c r="AD348" s="11"/>
      <c r="AE348" s="11"/>
      <c r="AF348" s="11"/>
    </row>
    <row r="349" spans="2:32" ht="12.75" customHeight="1">
      <c r="B349" s="302">
        <f t="shared" si="92"/>
        <v>8</v>
      </c>
      <c r="C349" s="11" t="str">
        <f>"1.2"</f>
        <v>1.2</v>
      </c>
      <c r="D349" s="11"/>
      <c r="E349" s="267" t="str">
        <f>D45</f>
        <v>Τερματισμός κλήσεων (μόνο τοπικός)</v>
      </c>
      <c r="F349" s="267"/>
      <c r="G349" s="267"/>
      <c r="H349" s="1449">
        <v>0</v>
      </c>
      <c r="I349" s="1450">
        <v>0</v>
      </c>
      <c r="J349" s="820">
        <v>0</v>
      </c>
      <c r="K349" s="252">
        <v>0</v>
      </c>
      <c r="L349" s="252">
        <v>0</v>
      </c>
      <c r="M349" s="252">
        <v>0</v>
      </c>
      <c r="N349" s="252">
        <v>0</v>
      </c>
      <c r="O349" s="252">
        <v>0</v>
      </c>
      <c r="P349" s="252">
        <v>0</v>
      </c>
      <c r="Q349" s="252">
        <v>0</v>
      </c>
      <c r="R349" s="252">
        <v>0</v>
      </c>
      <c r="S349" s="252">
        <v>0</v>
      </c>
      <c r="T349" s="425">
        <f>H45</f>
        <v>0</v>
      </c>
      <c r="U349" s="481"/>
      <c r="V349" s="268">
        <f>SUMPRODUCT(J$342:S$342,J349:S349)</f>
        <v>0</v>
      </c>
      <c r="W349" s="273">
        <f aca="true" t="shared" si="93" ref="W349:W371">$T$342*T349</f>
        <v>0</v>
      </c>
      <c r="X349" s="273">
        <f>SUMPRODUCT(J$343:S$343,J349:S349)</f>
        <v>0</v>
      </c>
      <c r="Y349" s="273">
        <f>$T$343*T349</f>
        <v>0</v>
      </c>
      <c r="Z349" s="273">
        <f>SUMPRODUCT(J$344:S$344,J349:S349)</f>
        <v>0</v>
      </c>
      <c r="AA349" s="273">
        <f aca="true" t="shared" si="94" ref="AA349:AA371">$T$344*T349</f>
        <v>0</v>
      </c>
      <c r="AB349" s="273">
        <f>SUMPRODUCT(J$345:S$345,J349:S349)</f>
        <v>0</v>
      </c>
      <c r="AC349" s="540">
        <f aca="true" t="shared" si="95" ref="AC349:AC371">$T$345*T349</f>
        <v>0</v>
      </c>
      <c r="AD349" s="11"/>
      <c r="AE349" s="11"/>
      <c r="AF349" s="11"/>
    </row>
    <row r="350" spans="2:32" ht="12.75" customHeight="1">
      <c r="B350" s="302">
        <f t="shared" si="92"/>
        <v>9</v>
      </c>
      <c r="C350" s="11" t="str">
        <f>"1.3"</f>
        <v>1.3</v>
      </c>
      <c r="D350" s="11"/>
      <c r="E350" s="267" t="str">
        <f>D46</f>
        <v>Υπηρεσίες διαβίβασης που προσφέρονται με εκκίνηση/τερματισμό</v>
      </c>
      <c r="F350" s="267"/>
      <c r="G350" s="267"/>
      <c r="H350" s="834"/>
      <c r="I350" s="811"/>
      <c r="J350" s="803"/>
      <c r="K350" s="281"/>
      <c r="L350" s="281"/>
      <c r="M350" s="281"/>
      <c r="N350" s="281"/>
      <c r="O350" s="281"/>
      <c r="P350" s="281"/>
      <c r="Q350" s="281"/>
      <c r="R350" s="281"/>
      <c r="S350" s="281"/>
      <c r="T350" s="425"/>
      <c r="U350" s="481"/>
      <c r="V350" s="268"/>
      <c r="W350" s="273"/>
      <c r="X350" s="273"/>
      <c r="Y350" s="273"/>
      <c r="Z350" s="273"/>
      <c r="AA350" s="273"/>
      <c r="AB350" s="273"/>
      <c r="AC350" s="540"/>
      <c r="AD350" s="11"/>
      <c r="AE350" s="11"/>
      <c r="AF350" s="11"/>
    </row>
    <row r="351" spans="2:32" ht="12.75" customHeight="1">
      <c r="B351" s="302">
        <f t="shared" si="92"/>
        <v>10</v>
      </c>
      <c r="C351" s="11" t="str">
        <f>"1.3.1"</f>
        <v>1.3.1</v>
      </c>
      <c r="D351" s="11"/>
      <c r="E351" s="267"/>
      <c r="F351" s="267" t="str">
        <f>E47</f>
        <v>Απλή διαβίβαση</v>
      </c>
      <c r="G351" s="267"/>
      <c r="H351" s="1449">
        <v>0</v>
      </c>
      <c r="I351" s="1450">
        <v>0</v>
      </c>
      <c r="J351" s="820">
        <v>0</v>
      </c>
      <c r="K351" s="252">
        <v>0</v>
      </c>
      <c r="L351" s="252">
        <v>0</v>
      </c>
      <c r="M351" s="252">
        <v>0</v>
      </c>
      <c r="N351" s="252">
        <v>0</v>
      </c>
      <c r="O351" s="252">
        <v>0</v>
      </c>
      <c r="P351" s="252">
        <v>0</v>
      </c>
      <c r="Q351" s="252">
        <v>0</v>
      </c>
      <c r="R351" s="252">
        <v>0</v>
      </c>
      <c r="S351" s="252">
        <v>0</v>
      </c>
      <c r="T351" s="425">
        <f>H47</f>
        <v>0</v>
      </c>
      <c r="U351" s="481"/>
      <c r="V351" s="268">
        <f>SUMPRODUCT(J$342:S$342,J351:S351)</f>
        <v>0</v>
      </c>
      <c r="W351" s="273">
        <f t="shared" si="93"/>
        <v>0</v>
      </c>
      <c r="X351" s="273">
        <f>SUMPRODUCT(J$343:S$343,J351:S351)</f>
        <v>0</v>
      </c>
      <c r="Y351" s="273">
        <f>$T$343*T351</f>
        <v>0</v>
      </c>
      <c r="Z351" s="273">
        <f>SUMPRODUCT(J$344:S$344,J351:S351)</f>
        <v>0</v>
      </c>
      <c r="AA351" s="273">
        <f t="shared" si="94"/>
        <v>0</v>
      </c>
      <c r="AB351" s="273">
        <f>SUMPRODUCT(J$345:S$345,J351:S351)</f>
        <v>0</v>
      </c>
      <c r="AC351" s="540">
        <f t="shared" si="95"/>
        <v>0</v>
      </c>
      <c r="AD351" s="11"/>
      <c r="AE351" s="11"/>
      <c r="AF351" s="11"/>
    </row>
    <row r="352" spans="2:32" ht="12.75" customHeight="1">
      <c r="B352" s="302">
        <f t="shared" si="92"/>
        <v>11</v>
      </c>
      <c r="C352" s="11" t="str">
        <f>"1.3.2"</f>
        <v>1.3.2</v>
      </c>
      <c r="D352" s="11"/>
      <c r="E352" s="267"/>
      <c r="F352" s="267" t="str">
        <f>E48</f>
        <v>Διπλή διαβίβαση</v>
      </c>
      <c r="G352" s="267"/>
      <c r="H352" s="1449">
        <v>0</v>
      </c>
      <c r="I352" s="1450">
        <v>0</v>
      </c>
      <c r="J352" s="820">
        <v>0</v>
      </c>
      <c r="K352" s="252">
        <v>0</v>
      </c>
      <c r="L352" s="252">
        <v>0</v>
      </c>
      <c r="M352" s="252">
        <v>0</v>
      </c>
      <c r="N352" s="252">
        <v>0</v>
      </c>
      <c r="O352" s="252">
        <v>0</v>
      </c>
      <c r="P352" s="252">
        <v>0</v>
      </c>
      <c r="Q352" s="252">
        <v>0</v>
      </c>
      <c r="R352" s="252">
        <v>0</v>
      </c>
      <c r="S352" s="252">
        <v>0</v>
      </c>
      <c r="T352" s="425">
        <f>H48</f>
        <v>0</v>
      </c>
      <c r="U352" s="481"/>
      <c r="V352" s="268">
        <f>SUMPRODUCT(J$342:S$342,J352:S352)</f>
        <v>0</v>
      </c>
      <c r="W352" s="273">
        <f t="shared" si="93"/>
        <v>0</v>
      </c>
      <c r="X352" s="273">
        <f>SUMPRODUCT(J$343:S$343,J352:S352)</f>
        <v>0</v>
      </c>
      <c r="Y352" s="273">
        <f>$T$343*T352</f>
        <v>0</v>
      </c>
      <c r="Z352" s="273">
        <f>SUMPRODUCT(J$344:S$344,J352:S352)</f>
        <v>0</v>
      </c>
      <c r="AA352" s="273">
        <f t="shared" si="94"/>
        <v>0</v>
      </c>
      <c r="AB352" s="273">
        <f>SUMPRODUCT(J$345:S$345,J352:S352)</f>
        <v>0</v>
      </c>
      <c r="AC352" s="540">
        <f t="shared" si="95"/>
        <v>0</v>
      </c>
      <c r="AD352" s="11"/>
      <c r="AE352" s="11"/>
      <c r="AF352" s="11"/>
    </row>
    <row r="353" spans="2:32" ht="12.75" customHeight="1">
      <c r="B353" s="302">
        <f t="shared" si="92"/>
        <v>12</v>
      </c>
      <c r="C353" s="11" t="str">
        <f>"1.4"</f>
        <v>1.4</v>
      </c>
      <c r="D353" s="11"/>
      <c r="E353" s="267" t="str">
        <f>D49</f>
        <v>Διαβίβαση μεταξύ άλλων δικτύων</v>
      </c>
      <c r="F353" s="267"/>
      <c r="G353" s="267"/>
      <c r="H353" s="834"/>
      <c r="I353" s="811"/>
      <c r="J353" s="803"/>
      <c r="K353" s="281"/>
      <c r="L353" s="281"/>
      <c r="M353" s="281"/>
      <c r="N353" s="281"/>
      <c r="O353" s="281"/>
      <c r="P353" s="281"/>
      <c r="Q353" s="281"/>
      <c r="R353" s="281"/>
      <c r="S353" s="281"/>
      <c r="T353" s="425"/>
      <c r="U353" s="481"/>
      <c r="V353" s="268"/>
      <c r="W353" s="273"/>
      <c r="X353" s="273"/>
      <c r="Y353" s="273"/>
      <c r="Z353" s="273"/>
      <c r="AA353" s="273"/>
      <c r="AB353" s="273"/>
      <c r="AC353" s="540">
        <f t="shared" si="95"/>
        <v>0</v>
      </c>
      <c r="AD353" s="11"/>
      <c r="AE353" s="11"/>
      <c r="AF353" s="11"/>
    </row>
    <row r="354" spans="2:32" ht="12.75" customHeight="1">
      <c r="B354" s="302">
        <f t="shared" si="92"/>
        <v>13</v>
      </c>
      <c r="C354" s="11" t="str">
        <f>"1.4.1"</f>
        <v>1.4.1</v>
      </c>
      <c r="D354" s="11"/>
      <c r="E354" s="267"/>
      <c r="F354" s="267" t="str">
        <f>E50</f>
        <v>Απλή διαβίβαση</v>
      </c>
      <c r="G354" s="11"/>
      <c r="H354" s="1449">
        <v>0</v>
      </c>
      <c r="I354" s="1450">
        <v>0</v>
      </c>
      <c r="J354" s="820">
        <v>0</v>
      </c>
      <c r="K354" s="252">
        <v>0</v>
      </c>
      <c r="L354" s="252">
        <v>0</v>
      </c>
      <c r="M354" s="252">
        <v>0</v>
      </c>
      <c r="N354" s="252">
        <v>0</v>
      </c>
      <c r="O354" s="252">
        <v>0</v>
      </c>
      <c r="P354" s="252">
        <v>0</v>
      </c>
      <c r="Q354" s="252">
        <v>0</v>
      </c>
      <c r="R354" s="252">
        <v>0</v>
      </c>
      <c r="S354" s="252">
        <v>0</v>
      </c>
      <c r="T354" s="425">
        <f>H50</f>
        <v>0</v>
      </c>
      <c r="U354" s="481"/>
      <c r="V354" s="268">
        <f>SUMPRODUCT(J$342:S$342,J354:S354)</f>
        <v>0</v>
      </c>
      <c r="W354" s="273">
        <f t="shared" si="93"/>
        <v>0</v>
      </c>
      <c r="X354" s="273">
        <f>SUMPRODUCT(J$343:S$343,J354:S354)</f>
        <v>0</v>
      </c>
      <c r="Y354" s="273">
        <f>$T$343*T354</f>
        <v>0</v>
      </c>
      <c r="Z354" s="273">
        <f>SUMPRODUCT(J$344:S$344,J354:S354)</f>
        <v>0</v>
      </c>
      <c r="AA354" s="273">
        <f t="shared" si="94"/>
        <v>0</v>
      </c>
      <c r="AB354" s="273">
        <f>SUMPRODUCT(J$345:S$345,J354:S354)</f>
        <v>0</v>
      </c>
      <c r="AC354" s="540">
        <f t="shared" si="95"/>
        <v>0</v>
      </c>
      <c r="AD354" s="11"/>
      <c r="AE354" s="11"/>
      <c r="AF354" s="11"/>
    </row>
    <row r="355" spans="2:32" ht="12.75" customHeight="1">
      <c r="B355" s="302">
        <f t="shared" si="92"/>
        <v>14</v>
      </c>
      <c r="C355" s="11" t="str">
        <f>"1.4.2"</f>
        <v>1.4.2</v>
      </c>
      <c r="D355" s="11"/>
      <c r="E355" s="267"/>
      <c r="F355" s="267" t="str">
        <f>E51</f>
        <v>Διπλή διαβίβαση</v>
      </c>
      <c r="G355" s="11"/>
      <c r="H355" s="1449">
        <v>0</v>
      </c>
      <c r="I355" s="1450">
        <v>0</v>
      </c>
      <c r="J355" s="820">
        <v>0</v>
      </c>
      <c r="K355" s="252">
        <v>0</v>
      </c>
      <c r="L355" s="252">
        <v>0</v>
      </c>
      <c r="M355" s="252">
        <v>0</v>
      </c>
      <c r="N355" s="252">
        <v>0</v>
      </c>
      <c r="O355" s="252">
        <v>0</v>
      </c>
      <c r="P355" s="252">
        <v>0</v>
      </c>
      <c r="Q355" s="252">
        <v>0</v>
      </c>
      <c r="R355" s="252">
        <v>0</v>
      </c>
      <c r="S355" s="252">
        <v>0</v>
      </c>
      <c r="T355" s="425">
        <f>H51</f>
        <v>0</v>
      </c>
      <c r="U355" s="481"/>
      <c r="V355" s="268">
        <f>SUMPRODUCT(J$342:S$342,J355:S355)</f>
        <v>0</v>
      </c>
      <c r="W355" s="273">
        <f t="shared" si="93"/>
        <v>0</v>
      </c>
      <c r="X355" s="273">
        <f>SUMPRODUCT(J$343:S$343,J355:S355)</f>
        <v>0</v>
      </c>
      <c r="Y355" s="273">
        <f>$T$343*T355</f>
        <v>0</v>
      </c>
      <c r="Z355" s="273">
        <f>SUMPRODUCT(J$344:S$344,J355:S355)</f>
        <v>0</v>
      </c>
      <c r="AA355" s="273">
        <f t="shared" si="94"/>
        <v>0</v>
      </c>
      <c r="AB355" s="273">
        <f>SUMPRODUCT(J$345:S$345,J355:S355)</f>
        <v>0</v>
      </c>
      <c r="AC355" s="540">
        <f t="shared" si="95"/>
        <v>0</v>
      </c>
      <c r="AD355" s="11"/>
      <c r="AE355" s="11"/>
      <c r="AF355" s="11"/>
    </row>
    <row r="356" spans="2:32" ht="12.75" customHeight="1">
      <c r="B356" s="302">
        <f t="shared" si="92"/>
        <v>15</v>
      </c>
      <c r="C356" s="11" t="str">
        <f>"1.5"</f>
        <v>1.5</v>
      </c>
      <c r="D356" s="11"/>
      <c r="E356" s="267" t="str">
        <f aca="true" t="shared" si="96" ref="E356:F360">D52</f>
        <v>Θύρες διασύνδεσης</v>
      </c>
      <c r="F356" s="267"/>
      <c r="G356" s="11"/>
      <c r="H356" s="1451">
        <v>0</v>
      </c>
      <c r="I356" s="1451">
        <v>0</v>
      </c>
      <c r="J356" s="820">
        <v>0</v>
      </c>
      <c r="K356" s="252">
        <v>0</v>
      </c>
      <c r="L356" s="252">
        <v>0</v>
      </c>
      <c r="M356" s="252">
        <v>0</v>
      </c>
      <c r="N356" s="252">
        <v>0</v>
      </c>
      <c r="O356" s="252">
        <v>0</v>
      </c>
      <c r="P356" s="252">
        <v>0</v>
      </c>
      <c r="Q356" s="252">
        <v>0</v>
      </c>
      <c r="R356" s="252">
        <v>0</v>
      </c>
      <c r="S356" s="252">
        <v>0</v>
      </c>
      <c r="T356" s="425">
        <f>H52</f>
        <v>0</v>
      </c>
      <c r="U356" s="481"/>
      <c r="V356" s="268">
        <f>SUMPRODUCT(J$342:S$342,J356:S356)</f>
        <v>0</v>
      </c>
      <c r="W356" s="273">
        <f t="shared" si="93"/>
        <v>0</v>
      </c>
      <c r="X356" s="273">
        <f>SUMPRODUCT(J$343:S$343,J356:S356)</f>
        <v>0</v>
      </c>
      <c r="Y356" s="273">
        <f>$T$343*T356</f>
        <v>0</v>
      </c>
      <c r="Z356" s="273">
        <f>SUMPRODUCT(J$344:S$344,J356:S356)</f>
        <v>0</v>
      </c>
      <c r="AA356" s="273">
        <f t="shared" si="94"/>
        <v>0</v>
      </c>
      <c r="AB356" s="273">
        <f>SUMPRODUCT(J$345:S$345,J356:S356)</f>
        <v>0</v>
      </c>
      <c r="AC356" s="540">
        <f t="shared" si="95"/>
        <v>0</v>
      </c>
      <c r="AD356" s="11"/>
      <c r="AE356" s="11"/>
      <c r="AF356" s="11"/>
    </row>
    <row r="357" spans="2:32" ht="12.75" customHeight="1">
      <c r="B357" s="302">
        <f t="shared" si="92"/>
        <v>16</v>
      </c>
      <c r="C357" s="11" t="str">
        <f>"1.6"</f>
        <v>1.6</v>
      </c>
      <c r="D357" s="11"/>
      <c r="E357" s="267" t="str">
        <f t="shared" si="96"/>
        <v>Σηματοδοσία διασύνδεσης</v>
      </c>
      <c r="F357" s="267"/>
      <c r="G357" s="11"/>
      <c r="H357" s="1451">
        <v>0</v>
      </c>
      <c r="I357" s="1451">
        <v>0</v>
      </c>
      <c r="J357" s="820">
        <v>0</v>
      </c>
      <c r="K357" s="252">
        <v>0</v>
      </c>
      <c r="L357" s="252">
        <v>0</v>
      </c>
      <c r="M357" s="252">
        <v>0</v>
      </c>
      <c r="N357" s="252">
        <v>0</v>
      </c>
      <c r="O357" s="252">
        <v>0</v>
      </c>
      <c r="P357" s="252">
        <v>0</v>
      </c>
      <c r="Q357" s="252">
        <v>0</v>
      </c>
      <c r="R357" s="252">
        <v>0</v>
      </c>
      <c r="S357" s="252">
        <v>0</v>
      </c>
      <c r="T357" s="425">
        <f>H53</f>
        <v>0</v>
      </c>
      <c r="U357" s="481"/>
      <c r="V357" s="268">
        <f>SUMPRODUCT(J$342:S$342,J357:S357)</f>
        <v>0</v>
      </c>
      <c r="W357" s="273">
        <f t="shared" si="93"/>
        <v>0</v>
      </c>
      <c r="X357" s="273">
        <f>SUMPRODUCT(J$343:S$343,J357:S357)</f>
        <v>0</v>
      </c>
      <c r="Y357" s="273">
        <f>$T$343*T357</f>
        <v>0</v>
      </c>
      <c r="Z357" s="273">
        <f>SUMPRODUCT(J$344:S$344,J357:S357)</f>
        <v>0</v>
      </c>
      <c r="AA357" s="273">
        <f t="shared" si="94"/>
        <v>0</v>
      </c>
      <c r="AB357" s="273">
        <f>SUMPRODUCT(J$345:S$345,J357:S357)</f>
        <v>0</v>
      </c>
      <c r="AC357" s="540">
        <f t="shared" si="95"/>
        <v>0</v>
      </c>
      <c r="AD357" s="11"/>
      <c r="AE357" s="11"/>
      <c r="AF357" s="11"/>
    </row>
    <row r="358" spans="2:32" ht="12.75" customHeight="1">
      <c r="B358" s="302">
        <f t="shared" si="92"/>
        <v>17</v>
      </c>
      <c r="C358" s="11" t="str">
        <f>"1.7"</f>
        <v>1.7</v>
      </c>
      <c r="D358" s="11"/>
      <c r="E358" s="267" t="str">
        <f t="shared" si="96"/>
        <v>Λοιπές υπηρεσίες διαβίβασης</v>
      </c>
      <c r="F358" s="11"/>
      <c r="G358" s="11"/>
      <c r="H358" s="834"/>
      <c r="I358" s="811"/>
      <c r="J358" s="803"/>
      <c r="K358" s="281"/>
      <c r="L358" s="281"/>
      <c r="M358" s="281"/>
      <c r="N358" s="281"/>
      <c r="O358" s="281"/>
      <c r="P358" s="281"/>
      <c r="Q358" s="281"/>
      <c r="R358" s="281"/>
      <c r="S358" s="281"/>
      <c r="T358" s="425"/>
      <c r="U358" s="481"/>
      <c r="V358" s="268"/>
      <c r="W358" s="273"/>
      <c r="X358" s="273"/>
      <c r="Y358" s="273"/>
      <c r="Z358" s="273"/>
      <c r="AA358" s="273"/>
      <c r="AB358" s="273"/>
      <c r="AC358" s="540"/>
      <c r="AD358" s="11"/>
      <c r="AE358" s="11"/>
      <c r="AF358" s="11"/>
    </row>
    <row r="359" spans="2:32" ht="12.75" customHeight="1">
      <c r="B359" s="302">
        <f t="shared" si="92"/>
        <v>18</v>
      </c>
      <c r="C359" s="11" t="str">
        <f>"1.7.1"</f>
        <v>1.7.1</v>
      </c>
      <c r="D359" s="11"/>
      <c r="E359" s="267"/>
      <c r="F359" s="267" t="str">
        <f t="shared" si="96"/>
        <v>Απλή διαβίβαση</v>
      </c>
      <c r="G359" s="11"/>
      <c r="H359" s="1449">
        <v>0</v>
      </c>
      <c r="I359" s="1450">
        <v>0</v>
      </c>
      <c r="J359" s="820">
        <v>0</v>
      </c>
      <c r="K359" s="252">
        <v>0</v>
      </c>
      <c r="L359" s="252">
        <v>0</v>
      </c>
      <c r="M359" s="252">
        <v>0</v>
      </c>
      <c r="N359" s="252">
        <v>0</v>
      </c>
      <c r="O359" s="252">
        <v>0</v>
      </c>
      <c r="P359" s="252">
        <v>0</v>
      </c>
      <c r="Q359" s="252">
        <v>0</v>
      </c>
      <c r="R359" s="252">
        <v>0</v>
      </c>
      <c r="S359" s="252">
        <v>0</v>
      </c>
      <c r="T359" s="425">
        <f>H55</f>
        <v>0</v>
      </c>
      <c r="U359" s="481"/>
      <c r="V359" s="268">
        <f>SUMPRODUCT(J$342:S$342,J359:S359)</f>
        <v>0</v>
      </c>
      <c r="W359" s="273">
        <f t="shared" si="93"/>
        <v>0</v>
      </c>
      <c r="X359" s="273">
        <f>SUMPRODUCT(J$343:S$343,J359:S359)</f>
        <v>0</v>
      </c>
      <c r="Y359" s="273">
        <f>$T$343*T359</f>
        <v>0</v>
      </c>
      <c r="Z359" s="273">
        <f>SUMPRODUCT(J$344:S$344,J359:S359)</f>
        <v>0</v>
      </c>
      <c r="AA359" s="273">
        <f t="shared" si="94"/>
        <v>0</v>
      </c>
      <c r="AB359" s="273">
        <f>SUMPRODUCT(J$345:S$345,J359:S359)</f>
        <v>0</v>
      </c>
      <c r="AC359" s="540">
        <f t="shared" si="95"/>
        <v>0</v>
      </c>
      <c r="AD359" s="11"/>
      <c r="AE359" s="11"/>
      <c r="AF359" s="11"/>
    </row>
    <row r="360" spans="2:32" ht="12.75" customHeight="1">
      <c r="B360" s="302">
        <f t="shared" si="92"/>
        <v>19</v>
      </c>
      <c r="C360" s="293" t="str">
        <f>"1.7.2"</f>
        <v>1.7.2</v>
      </c>
      <c r="D360" s="293"/>
      <c r="E360" s="1102"/>
      <c r="F360" s="1102" t="str">
        <f t="shared" si="96"/>
        <v>Διπλή διαβίβαση</v>
      </c>
      <c r="G360" s="293"/>
      <c r="H360" s="1449">
        <v>0</v>
      </c>
      <c r="I360" s="1450">
        <v>0</v>
      </c>
      <c r="J360" s="820">
        <v>0</v>
      </c>
      <c r="K360" s="252">
        <v>0</v>
      </c>
      <c r="L360" s="252">
        <v>0</v>
      </c>
      <c r="M360" s="252">
        <v>0</v>
      </c>
      <c r="N360" s="252">
        <v>0</v>
      </c>
      <c r="O360" s="252">
        <v>0</v>
      </c>
      <c r="P360" s="252">
        <v>0</v>
      </c>
      <c r="Q360" s="252">
        <v>0</v>
      </c>
      <c r="R360" s="252">
        <v>0</v>
      </c>
      <c r="S360" s="252">
        <v>0</v>
      </c>
      <c r="T360" s="425">
        <f>H56</f>
        <v>0</v>
      </c>
      <c r="U360" s="481"/>
      <c r="V360" s="268">
        <f>SUMPRODUCT(J$342:S$342,J360:S360)</f>
        <v>0</v>
      </c>
      <c r="W360" s="273">
        <f t="shared" si="93"/>
        <v>0</v>
      </c>
      <c r="X360" s="273">
        <f>SUMPRODUCT(J$343:S$343,J360:S360)</f>
        <v>0</v>
      </c>
      <c r="Y360" s="273">
        <f>$T$343*T360</f>
        <v>0</v>
      </c>
      <c r="Z360" s="273">
        <f>SUMPRODUCT(J$344:S$344,J360:S360)</f>
        <v>0</v>
      </c>
      <c r="AA360" s="273">
        <f t="shared" si="94"/>
        <v>0</v>
      </c>
      <c r="AB360" s="273">
        <f>SUMPRODUCT(J$345:S$345,J360:S360)</f>
        <v>0</v>
      </c>
      <c r="AC360" s="540">
        <f t="shared" si="95"/>
        <v>0</v>
      </c>
      <c r="AD360" s="11"/>
      <c r="AE360" s="11"/>
      <c r="AF360" s="11"/>
    </row>
    <row r="361" spans="2:32" ht="12.75" customHeight="1">
      <c r="B361" s="302">
        <f t="shared" si="92"/>
        <v>20</v>
      </c>
      <c r="C361" s="11" t="str">
        <f>"2"</f>
        <v>2</v>
      </c>
      <c r="D361" s="11" t="str">
        <f>C57</f>
        <v>Εσωτερικά προσφερόμενες υπηρεσίες μετάδοσης κλήσεων</v>
      </c>
      <c r="E361" s="267"/>
      <c r="F361" s="267"/>
      <c r="G361" s="267"/>
      <c r="H361" s="833"/>
      <c r="I361" s="810"/>
      <c r="J361" s="470"/>
      <c r="K361" s="325"/>
      <c r="L361" s="325"/>
      <c r="M361" s="325"/>
      <c r="N361" s="325"/>
      <c r="O361" s="325"/>
      <c r="P361" s="325"/>
      <c r="Q361" s="325"/>
      <c r="R361" s="325"/>
      <c r="S361" s="325"/>
      <c r="T361" s="812"/>
      <c r="U361" s="481"/>
      <c r="V361" s="268"/>
      <c r="W361" s="273"/>
      <c r="X361" s="273"/>
      <c r="Y361" s="273"/>
      <c r="Z361" s="273"/>
      <c r="AA361" s="273"/>
      <c r="AB361" s="273"/>
      <c r="AC361" s="540"/>
      <c r="AD361" s="11"/>
      <c r="AE361" s="11"/>
      <c r="AF361" s="11"/>
    </row>
    <row r="362" spans="2:32" ht="12.75" customHeight="1">
      <c r="B362" s="302">
        <f t="shared" si="92"/>
        <v>21</v>
      </c>
      <c r="C362" s="11" t="str">
        <f>"2.1"</f>
        <v>2.1</v>
      </c>
      <c r="D362" s="11"/>
      <c r="E362" s="1103" t="str">
        <f>D58</f>
        <v>Τοπικές κλήσεις εντός δικτύου</v>
      </c>
      <c r="F362" s="1104"/>
      <c r="G362" s="1104"/>
      <c r="H362" s="1449">
        <v>0</v>
      </c>
      <c r="I362" s="1450">
        <v>0</v>
      </c>
      <c r="J362" s="820">
        <v>0</v>
      </c>
      <c r="K362" s="252">
        <v>0</v>
      </c>
      <c r="L362" s="252">
        <v>0</v>
      </c>
      <c r="M362" s="252">
        <v>0</v>
      </c>
      <c r="N362" s="252">
        <v>0</v>
      </c>
      <c r="O362" s="252">
        <v>0</v>
      </c>
      <c r="P362" s="252">
        <v>0</v>
      </c>
      <c r="Q362" s="252">
        <v>0</v>
      </c>
      <c r="R362" s="252">
        <v>0</v>
      </c>
      <c r="S362" s="252">
        <v>0</v>
      </c>
      <c r="T362" s="425">
        <f>H58</f>
        <v>0</v>
      </c>
      <c r="U362" s="481"/>
      <c r="V362" s="268">
        <f aca="true" t="shared" si="97" ref="V362:V371">SUMPRODUCT(J$342:S$342,J362:S362)</f>
        <v>0</v>
      </c>
      <c r="W362" s="273">
        <f t="shared" si="93"/>
        <v>0</v>
      </c>
      <c r="X362" s="273">
        <f aca="true" t="shared" si="98" ref="X362:X371">SUMPRODUCT(J$343:S$343,J362:S362)</f>
        <v>0</v>
      </c>
      <c r="Y362" s="273">
        <f aca="true" t="shared" si="99" ref="Y362:Y371">$T$343*T362</f>
        <v>0</v>
      </c>
      <c r="Z362" s="273">
        <f aca="true" t="shared" si="100" ref="Z362:Z371">SUMPRODUCT(J$344:S$344,J362:S362)</f>
        <v>0</v>
      </c>
      <c r="AA362" s="273">
        <f t="shared" si="94"/>
        <v>0</v>
      </c>
      <c r="AB362" s="273">
        <f aca="true" t="shared" si="101" ref="AB362:AB371">SUMPRODUCT(J$345:S$345,J362:S362)</f>
        <v>0</v>
      </c>
      <c r="AC362" s="540">
        <f t="shared" si="95"/>
        <v>0</v>
      </c>
      <c r="AD362" s="11"/>
      <c r="AE362" s="11"/>
      <c r="AF362" s="11"/>
    </row>
    <row r="363" spans="2:32" ht="12.75" customHeight="1">
      <c r="B363" s="302">
        <f t="shared" si="92"/>
        <v>22</v>
      </c>
      <c r="C363" s="11" t="str">
        <f>"2.2"</f>
        <v>2.2</v>
      </c>
      <c r="D363" s="11"/>
      <c r="E363" s="1103" t="str">
        <f aca="true" t="shared" si="102" ref="E363:E371">D59</f>
        <v>Τοπικές κλήσεις εκτός δικτύου (τέλος παρακράτησης)</v>
      </c>
      <c r="F363" s="1104"/>
      <c r="G363" s="1104"/>
      <c r="H363" s="1449">
        <v>0</v>
      </c>
      <c r="I363" s="1450">
        <v>0</v>
      </c>
      <c r="J363" s="820">
        <v>0</v>
      </c>
      <c r="K363" s="252">
        <v>0</v>
      </c>
      <c r="L363" s="252">
        <v>0</v>
      </c>
      <c r="M363" s="252">
        <v>0</v>
      </c>
      <c r="N363" s="252">
        <v>0</v>
      </c>
      <c r="O363" s="252">
        <v>0</v>
      </c>
      <c r="P363" s="252">
        <v>0</v>
      </c>
      <c r="Q363" s="252">
        <v>0</v>
      </c>
      <c r="R363" s="252">
        <v>0</v>
      </c>
      <c r="S363" s="252">
        <v>0</v>
      </c>
      <c r="T363" s="425">
        <f aca="true" t="shared" si="103" ref="T363:T371">H59</f>
        <v>0</v>
      </c>
      <c r="U363" s="481"/>
      <c r="V363" s="268">
        <f t="shared" si="97"/>
        <v>0</v>
      </c>
      <c r="W363" s="273">
        <f t="shared" si="93"/>
        <v>0</v>
      </c>
      <c r="X363" s="273">
        <f t="shared" si="98"/>
        <v>0</v>
      </c>
      <c r="Y363" s="273">
        <f t="shared" si="99"/>
        <v>0</v>
      </c>
      <c r="Z363" s="273">
        <f t="shared" si="100"/>
        <v>0</v>
      </c>
      <c r="AA363" s="273">
        <f t="shared" si="94"/>
        <v>0</v>
      </c>
      <c r="AB363" s="273">
        <f t="shared" si="101"/>
        <v>0</v>
      </c>
      <c r="AC363" s="540">
        <f t="shared" si="95"/>
        <v>0</v>
      </c>
      <c r="AD363" s="11"/>
      <c r="AE363" s="11"/>
      <c r="AF363" s="11"/>
    </row>
    <row r="364" spans="2:32" ht="12.75" customHeight="1">
      <c r="B364" s="302">
        <f t="shared" si="92"/>
        <v>23</v>
      </c>
      <c r="C364" s="11" t="str">
        <f>"2.3"</f>
        <v>2.3</v>
      </c>
      <c r="D364" s="11"/>
      <c r="E364" s="1103" t="str">
        <f t="shared" si="102"/>
        <v>Υπεραστικές κλήσεις εντός δικτύου</v>
      </c>
      <c r="F364" s="322"/>
      <c r="G364" s="322"/>
      <c r="H364" s="1449">
        <v>0</v>
      </c>
      <c r="I364" s="1450">
        <v>0</v>
      </c>
      <c r="J364" s="820">
        <v>0</v>
      </c>
      <c r="K364" s="252">
        <v>0</v>
      </c>
      <c r="L364" s="252">
        <v>0</v>
      </c>
      <c r="M364" s="252">
        <v>0</v>
      </c>
      <c r="N364" s="252">
        <v>0</v>
      </c>
      <c r="O364" s="252">
        <v>0</v>
      </c>
      <c r="P364" s="252">
        <v>0</v>
      </c>
      <c r="Q364" s="252">
        <v>0</v>
      </c>
      <c r="R364" s="252">
        <v>0</v>
      </c>
      <c r="S364" s="252">
        <v>0</v>
      </c>
      <c r="T364" s="425">
        <f t="shared" si="103"/>
        <v>0</v>
      </c>
      <c r="U364" s="481"/>
      <c r="V364" s="268">
        <f t="shared" si="97"/>
        <v>0</v>
      </c>
      <c r="W364" s="273">
        <f t="shared" si="93"/>
        <v>0</v>
      </c>
      <c r="X364" s="273">
        <f t="shared" si="98"/>
        <v>0</v>
      </c>
      <c r="Y364" s="273">
        <f t="shared" si="99"/>
        <v>0</v>
      </c>
      <c r="Z364" s="273">
        <f t="shared" si="100"/>
        <v>0</v>
      </c>
      <c r="AA364" s="273">
        <f t="shared" si="94"/>
        <v>0</v>
      </c>
      <c r="AB364" s="273">
        <f t="shared" si="101"/>
        <v>0</v>
      </c>
      <c r="AC364" s="540">
        <f t="shared" si="95"/>
        <v>0</v>
      </c>
      <c r="AD364" s="11"/>
      <c r="AE364" s="11"/>
      <c r="AF364" s="11"/>
    </row>
    <row r="365" spans="2:32" ht="12.75" customHeight="1">
      <c r="B365" s="302">
        <f t="shared" si="92"/>
        <v>24</v>
      </c>
      <c r="C365" s="11" t="str">
        <f>"2.4"</f>
        <v>2.4</v>
      </c>
      <c r="D365" s="11"/>
      <c r="E365" s="1103" t="str">
        <f t="shared" si="102"/>
        <v>Υπεραστικές κλήσεις εκτός δικτύου (τέλος παρακράτησης)</v>
      </c>
      <c r="F365" s="322"/>
      <c r="G365" s="322"/>
      <c r="H365" s="1449">
        <v>0</v>
      </c>
      <c r="I365" s="1450">
        <v>0</v>
      </c>
      <c r="J365" s="820">
        <v>0</v>
      </c>
      <c r="K365" s="252">
        <v>0</v>
      </c>
      <c r="L365" s="252">
        <v>0</v>
      </c>
      <c r="M365" s="252">
        <v>0</v>
      </c>
      <c r="N365" s="252">
        <v>0</v>
      </c>
      <c r="O365" s="252">
        <v>0</v>
      </c>
      <c r="P365" s="252">
        <v>0</v>
      </c>
      <c r="Q365" s="252">
        <v>0</v>
      </c>
      <c r="R365" s="252">
        <v>0</v>
      </c>
      <c r="S365" s="252">
        <v>0</v>
      </c>
      <c r="T365" s="425">
        <f t="shared" si="103"/>
        <v>0</v>
      </c>
      <c r="U365" s="481"/>
      <c r="V365" s="268">
        <f t="shared" si="97"/>
        <v>0</v>
      </c>
      <c r="W365" s="273">
        <f t="shared" si="93"/>
        <v>0</v>
      </c>
      <c r="X365" s="273">
        <f t="shared" si="98"/>
        <v>0</v>
      </c>
      <c r="Y365" s="273">
        <f t="shared" si="99"/>
        <v>0</v>
      </c>
      <c r="Z365" s="273">
        <f t="shared" si="100"/>
        <v>0</v>
      </c>
      <c r="AA365" s="273">
        <f t="shared" si="94"/>
        <v>0</v>
      </c>
      <c r="AB365" s="273">
        <f t="shared" si="101"/>
        <v>0</v>
      </c>
      <c r="AC365" s="540">
        <f t="shared" si="95"/>
        <v>0</v>
      </c>
      <c r="AD365" s="11"/>
      <c r="AE365" s="11"/>
      <c r="AF365" s="11"/>
    </row>
    <row r="366" spans="2:32" ht="12.75" customHeight="1">
      <c r="B366" s="302">
        <f t="shared" si="92"/>
        <v>25</v>
      </c>
      <c r="C366" s="11" t="str">
        <f>"2.5"</f>
        <v>2.5</v>
      </c>
      <c r="D366" s="11"/>
      <c r="E366" s="1103" t="str">
        <f t="shared" si="102"/>
        <v>Κλήσεις από σταθερό σε κινητό</v>
      </c>
      <c r="F366" s="322"/>
      <c r="G366" s="322"/>
      <c r="H366" s="1449">
        <v>0</v>
      </c>
      <c r="I366" s="1450">
        <v>0</v>
      </c>
      <c r="J366" s="820">
        <v>0</v>
      </c>
      <c r="K366" s="252">
        <v>0</v>
      </c>
      <c r="L366" s="252">
        <v>0</v>
      </c>
      <c r="M366" s="252">
        <v>0</v>
      </c>
      <c r="N366" s="252">
        <v>0</v>
      </c>
      <c r="O366" s="252">
        <v>0</v>
      </c>
      <c r="P366" s="252">
        <v>0</v>
      </c>
      <c r="Q366" s="252">
        <v>0</v>
      </c>
      <c r="R366" s="252">
        <v>0</v>
      </c>
      <c r="S366" s="252">
        <v>0</v>
      </c>
      <c r="T366" s="425">
        <f t="shared" si="103"/>
        <v>0</v>
      </c>
      <c r="U366" s="481"/>
      <c r="V366" s="268">
        <f t="shared" si="97"/>
        <v>0</v>
      </c>
      <c r="W366" s="273">
        <f t="shared" si="93"/>
        <v>0</v>
      </c>
      <c r="X366" s="273">
        <f t="shared" si="98"/>
        <v>0</v>
      </c>
      <c r="Y366" s="273">
        <f t="shared" si="99"/>
        <v>0</v>
      </c>
      <c r="Z366" s="273">
        <f t="shared" si="100"/>
        <v>0</v>
      </c>
      <c r="AA366" s="273">
        <f t="shared" si="94"/>
        <v>0</v>
      </c>
      <c r="AB366" s="273">
        <f t="shared" si="101"/>
        <v>0</v>
      </c>
      <c r="AC366" s="540">
        <f t="shared" si="95"/>
        <v>0</v>
      </c>
      <c r="AD366" s="11"/>
      <c r="AE366" s="11"/>
      <c r="AF366" s="11"/>
    </row>
    <row r="367" spans="2:32" ht="12.75" customHeight="1">
      <c r="B367" s="302">
        <f t="shared" si="92"/>
        <v>26</v>
      </c>
      <c r="C367" s="11" t="str">
        <f>"2.6"</f>
        <v>2.6</v>
      </c>
      <c r="D367" s="11"/>
      <c r="E367" s="1103" t="str">
        <f t="shared" si="102"/>
        <v>Κλήσεις σε παρόχους υπηρεσιών διαδικτύου εντός δικτύου</v>
      </c>
      <c r="F367" s="322"/>
      <c r="G367" s="322"/>
      <c r="H367" s="1449">
        <v>0</v>
      </c>
      <c r="I367" s="1450">
        <v>0</v>
      </c>
      <c r="J367" s="820">
        <v>0</v>
      </c>
      <c r="K367" s="252">
        <v>0</v>
      </c>
      <c r="L367" s="252">
        <v>0</v>
      </c>
      <c r="M367" s="252">
        <v>0</v>
      </c>
      <c r="N367" s="252">
        <v>0</v>
      </c>
      <c r="O367" s="252">
        <v>0</v>
      </c>
      <c r="P367" s="252">
        <v>0</v>
      </c>
      <c r="Q367" s="252">
        <v>0</v>
      </c>
      <c r="R367" s="252">
        <v>0</v>
      </c>
      <c r="S367" s="252">
        <v>0</v>
      </c>
      <c r="T367" s="425">
        <f t="shared" si="103"/>
        <v>0</v>
      </c>
      <c r="U367" s="481"/>
      <c r="V367" s="268">
        <f t="shared" si="97"/>
        <v>0</v>
      </c>
      <c r="W367" s="273">
        <f t="shared" si="93"/>
        <v>0</v>
      </c>
      <c r="X367" s="273">
        <f t="shared" si="98"/>
        <v>0</v>
      </c>
      <c r="Y367" s="273">
        <f t="shared" si="99"/>
        <v>0</v>
      </c>
      <c r="Z367" s="273">
        <f t="shared" si="100"/>
        <v>0</v>
      </c>
      <c r="AA367" s="273">
        <f t="shared" si="94"/>
        <v>0</v>
      </c>
      <c r="AB367" s="273">
        <f t="shared" si="101"/>
        <v>0</v>
      </c>
      <c r="AC367" s="540">
        <f t="shared" si="95"/>
        <v>0</v>
      </c>
      <c r="AD367" s="11"/>
      <c r="AE367" s="11"/>
      <c r="AF367" s="11"/>
    </row>
    <row r="368" spans="2:32" ht="12.75" customHeight="1">
      <c r="B368" s="302">
        <f t="shared" si="92"/>
        <v>27</v>
      </c>
      <c r="C368" s="11" t="str">
        <f>"2.7"</f>
        <v>2.7</v>
      </c>
      <c r="D368" s="11"/>
      <c r="E368" s="1103" t="str">
        <f t="shared" si="102"/>
        <v>Κλήσεις σε παρόχους υπηρεσιών διαδικτύου εκτός δικτύου (τέλος παρακράτησης)</v>
      </c>
      <c r="F368" s="322"/>
      <c r="G368" s="322"/>
      <c r="H368" s="1449">
        <v>0</v>
      </c>
      <c r="I368" s="1450">
        <v>0</v>
      </c>
      <c r="J368" s="820">
        <v>0</v>
      </c>
      <c r="K368" s="252">
        <v>0</v>
      </c>
      <c r="L368" s="252">
        <v>0</v>
      </c>
      <c r="M368" s="252">
        <v>0</v>
      </c>
      <c r="N368" s="252">
        <v>0</v>
      </c>
      <c r="O368" s="252">
        <v>0</v>
      </c>
      <c r="P368" s="252">
        <v>0</v>
      </c>
      <c r="Q368" s="252">
        <v>0</v>
      </c>
      <c r="R368" s="252">
        <v>0</v>
      </c>
      <c r="S368" s="252">
        <v>0</v>
      </c>
      <c r="T368" s="425">
        <f t="shared" si="103"/>
        <v>0</v>
      </c>
      <c r="U368" s="481"/>
      <c r="V368" s="268">
        <f t="shared" si="97"/>
        <v>0</v>
      </c>
      <c r="W368" s="273">
        <f t="shared" si="93"/>
        <v>0</v>
      </c>
      <c r="X368" s="273">
        <f t="shared" si="98"/>
        <v>0</v>
      </c>
      <c r="Y368" s="273">
        <f t="shared" si="99"/>
        <v>0</v>
      </c>
      <c r="Z368" s="273">
        <f t="shared" si="100"/>
        <v>0</v>
      </c>
      <c r="AA368" s="273">
        <f t="shared" si="94"/>
        <v>0</v>
      </c>
      <c r="AB368" s="273">
        <f t="shared" si="101"/>
        <v>0</v>
      </c>
      <c r="AC368" s="540">
        <f t="shared" si="95"/>
        <v>0</v>
      </c>
      <c r="AD368" s="11"/>
      <c r="AE368" s="11"/>
      <c r="AF368" s="11"/>
    </row>
    <row r="369" spans="2:32" ht="12.75" customHeight="1">
      <c r="B369" s="302">
        <f t="shared" si="92"/>
        <v>28</v>
      </c>
      <c r="C369" s="11" t="str">
        <f>"2.8"</f>
        <v>2.8</v>
      </c>
      <c r="D369" s="11"/>
      <c r="E369" s="1103" t="str">
        <f t="shared" si="102"/>
        <v>Κλήσεις σε άλλους παρόχους υπηρεσιών εντός δικτύου</v>
      </c>
      <c r="F369" s="322"/>
      <c r="G369" s="322"/>
      <c r="H369" s="1449">
        <v>0</v>
      </c>
      <c r="I369" s="1450">
        <v>0</v>
      </c>
      <c r="J369" s="820">
        <v>0</v>
      </c>
      <c r="K369" s="252">
        <v>0</v>
      </c>
      <c r="L369" s="252">
        <v>0</v>
      </c>
      <c r="M369" s="252">
        <v>0</v>
      </c>
      <c r="N369" s="252">
        <v>0</v>
      </c>
      <c r="O369" s="252">
        <v>0</v>
      </c>
      <c r="P369" s="252">
        <v>0</v>
      </c>
      <c r="Q369" s="252">
        <v>0</v>
      </c>
      <c r="R369" s="252">
        <v>0</v>
      </c>
      <c r="S369" s="252">
        <v>0</v>
      </c>
      <c r="T369" s="425">
        <f t="shared" si="103"/>
        <v>0</v>
      </c>
      <c r="U369" s="481"/>
      <c r="V369" s="268">
        <f t="shared" si="97"/>
        <v>0</v>
      </c>
      <c r="W369" s="273">
        <f t="shared" si="93"/>
        <v>0</v>
      </c>
      <c r="X369" s="273">
        <f t="shared" si="98"/>
        <v>0</v>
      </c>
      <c r="Y369" s="273">
        <f t="shared" si="99"/>
        <v>0</v>
      </c>
      <c r="Z369" s="273">
        <f t="shared" si="100"/>
        <v>0</v>
      </c>
      <c r="AA369" s="273">
        <f t="shared" si="94"/>
        <v>0</v>
      </c>
      <c r="AB369" s="273">
        <f t="shared" si="101"/>
        <v>0</v>
      </c>
      <c r="AC369" s="540">
        <f t="shared" si="95"/>
        <v>0</v>
      </c>
      <c r="AD369" s="11"/>
      <c r="AE369" s="11"/>
      <c r="AF369" s="11"/>
    </row>
    <row r="370" spans="2:32" ht="12.75" customHeight="1">
      <c r="B370" s="302">
        <f t="shared" si="92"/>
        <v>29</v>
      </c>
      <c r="C370" s="11" t="str">
        <f>"2.9"</f>
        <v>2.9</v>
      </c>
      <c r="D370" s="11"/>
      <c r="E370" s="1103" t="str">
        <f t="shared" si="102"/>
        <v>Κλήσεις σε άλλους παρόχους υπηρεσιών εκτός δικτύου (τέλος παρακράτησης)</v>
      </c>
      <c r="F370" s="322"/>
      <c r="G370" s="322"/>
      <c r="H370" s="1449">
        <v>0</v>
      </c>
      <c r="I370" s="1450">
        <v>0</v>
      </c>
      <c r="J370" s="820">
        <v>0</v>
      </c>
      <c r="K370" s="252">
        <v>0</v>
      </c>
      <c r="L370" s="252">
        <v>0</v>
      </c>
      <c r="M370" s="252">
        <v>0</v>
      </c>
      <c r="N370" s="252">
        <v>0</v>
      </c>
      <c r="O370" s="252">
        <v>0</v>
      </c>
      <c r="P370" s="252">
        <v>0</v>
      </c>
      <c r="Q370" s="252">
        <v>0</v>
      </c>
      <c r="R370" s="252">
        <v>0</v>
      </c>
      <c r="S370" s="252">
        <v>0</v>
      </c>
      <c r="T370" s="425">
        <f t="shared" si="103"/>
        <v>0</v>
      </c>
      <c r="U370" s="481"/>
      <c r="V370" s="268">
        <f t="shared" si="97"/>
        <v>0</v>
      </c>
      <c r="W370" s="273">
        <f t="shared" si="93"/>
        <v>0</v>
      </c>
      <c r="X370" s="273">
        <f t="shared" si="98"/>
        <v>0</v>
      </c>
      <c r="Y370" s="273">
        <f t="shared" si="99"/>
        <v>0</v>
      </c>
      <c r="Z370" s="273">
        <f t="shared" si="100"/>
        <v>0</v>
      </c>
      <c r="AA370" s="273">
        <f t="shared" si="94"/>
        <v>0</v>
      </c>
      <c r="AB370" s="273">
        <f t="shared" si="101"/>
        <v>0</v>
      </c>
      <c r="AC370" s="540">
        <f t="shared" si="95"/>
        <v>0</v>
      </c>
      <c r="AD370" s="11"/>
      <c r="AE370" s="11"/>
      <c r="AF370" s="11"/>
    </row>
    <row r="371" spans="2:32" ht="12.75" customHeight="1" thickBot="1">
      <c r="B371" s="302">
        <f t="shared" si="92"/>
        <v>30</v>
      </c>
      <c r="C371" s="74" t="str">
        <f>"2.10"</f>
        <v>2.10</v>
      </c>
      <c r="D371" s="74"/>
      <c r="E371" s="1105" t="str">
        <f t="shared" si="102"/>
        <v>Άλλες κλήσεις</v>
      </c>
      <c r="F371" s="1106"/>
      <c r="G371" s="1106"/>
      <c r="H371" s="1449">
        <v>0</v>
      </c>
      <c r="I371" s="1450">
        <v>0</v>
      </c>
      <c r="J371" s="1107">
        <v>0</v>
      </c>
      <c r="K371" s="1108">
        <v>0</v>
      </c>
      <c r="L371" s="1108">
        <v>0</v>
      </c>
      <c r="M371" s="1108">
        <v>0</v>
      </c>
      <c r="N371" s="1108">
        <v>0</v>
      </c>
      <c r="O371" s="1108">
        <v>0</v>
      </c>
      <c r="P371" s="1108">
        <v>0</v>
      </c>
      <c r="Q371" s="1108">
        <v>0</v>
      </c>
      <c r="R371" s="1108">
        <v>0</v>
      </c>
      <c r="S371" s="1108">
        <v>0</v>
      </c>
      <c r="T371" s="425">
        <f t="shared" si="103"/>
        <v>0</v>
      </c>
      <c r="U371" s="481"/>
      <c r="V371" s="1109">
        <f t="shared" si="97"/>
        <v>0</v>
      </c>
      <c r="W371" s="1110">
        <f t="shared" si="93"/>
        <v>0</v>
      </c>
      <c r="X371" s="1110">
        <f t="shared" si="98"/>
        <v>0</v>
      </c>
      <c r="Y371" s="1110">
        <f t="shared" si="99"/>
        <v>0</v>
      </c>
      <c r="Z371" s="1110">
        <f t="shared" si="100"/>
        <v>0</v>
      </c>
      <c r="AA371" s="1110">
        <f t="shared" si="94"/>
        <v>0</v>
      </c>
      <c r="AB371" s="1110">
        <f t="shared" si="101"/>
        <v>0</v>
      </c>
      <c r="AC371" s="1111">
        <f t="shared" si="95"/>
        <v>0</v>
      </c>
      <c r="AD371" s="11"/>
      <c r="AE371" s="11"/>
      <c r="AF371" s="11"/>
    </row>
    <row r="372" spans="2:29" s="11" customFormat="1" ht="12.75" customHeight="1" thickBot="1">
      <c r="B372" s="303">
        <f t="shared" si="92"/>
        <v>31</v>
      </c>
      <c r="C372" s="818" t="s">
        <v>79</v>
      </c>
      <c r="D372" s="818"/>
      <c r="E372" s="818"/>
      <c r="F372" s="818"/>
      <c r="G372" s="818"/>
      <c r="H372" s="1452">
        <v>0</v>
      </c>
      <c r="I372" s="1452">
        <v>0</v>
      </c>
      <c r="J372" s="819">
        <v>1</v>
      </c>
      <c r="K372" s="255">
        <v>1</v>
      </c>
      <c r="L372" s="255">
        <v>1</v>
      </c>
      <c r="M372" s="255">
        <v>1</v>
      </c>
      <c r="N372" s="255">
        <v>1</v>
      </c>
      <c r="O372" s="255">
        <v>1</v>
      </c>
      <c r="P372" s="255">
        <v>1</v>
      </c>
      <c r="Q372" s="255">
        <v>1</v>
      </c>
      <c r="R372" s="255">
        <v>1</v>
      </c>
      <c r="S372" s="255">
        <v>1</v>
      </c>
      <c r="T372" s="184">
        <f>H43</f>
        <v>0</v>
      </c>
      <c r="U372" s="262"/>
      <c r="V372" s="318">
        <f aca="true" t="shared" si="104" ref="V372:AC372">SUM(V348:V371)</f>
        <v>0</v>
      </c>
      <c r="W372" s="300">
        <f t="shared" si="104"/>
        <v>0</v>
      </c>
      <c r="X372" s="300">
        <f t="shared" si="104"/>
        <v>0</v>
      </c>
      <c r="Y372" s="300">
        <f t="shared" si="104"/>
        <v>0</v>
      </c>
      <c r="Z372" s="300">
        <f t="shared" si="104"/>
        <v>0</v>
      </c>
      <c r="AA372" s="300">
        <f t="shared" si="104"/>
        <v>0</v>
      </c>
      <c r="AB372" s="300">
        <f t="shared" si="104"/>
        <v>0</v>
      </c>
      <c r="AC372" s="547">
        <f t="shared" si="104"/>
        <v>0</v>
      </c>
    </row>
  </sheetData>
  <mergeCells count="116">
    <mergeCell ref="H13:H14"/>
    <mergeCell ref="I13:I14"/>
    <mergeCell ref="K13:K14"/>
    <mergeCell ref="J13:J14"/>
    <mergeCell ref="K24:L24"/>
    <mergeCell ref="I23:L23"/>
    <mergeCell ref="I24:J24"/>
    <mergeCell ref="T95:U95"/>
    <mergeCell ref="P83:Q83"/>
    <mergeCell ref="N95:O95"/>
    <mergeCell ref="L83:M83"/>
    <mergeCell ref="N83:O83"/>
    <mergeCell ref="L95:M95"/>
    <mergeCell ref="B85:E85"/>
    <mergeCell ref="F12:F14"/>
    <mergeCell ref="B19:E19"/>
    <mergeCell ref="B16:E16"/>
    <mergeCell ref="B17:E17"/>
    <mergeCell ref="B18:E18"/>
    <mergeCell ref="AM12:AM14"/>
    <mergeCell ref="AL12:AL14"/>
    <mergeCell ref="AJ12:AJ14"/>
    <mergeCell ref="AH12:AH14"/>
    <mergeCell ref="AI12:AI14"/>
    <mergeCell ref="AK12:AK14"/>
    <mergeCell ref="AF12:AF14"/>
    <mergeCell ref="AG12:AG14"/>
    <mergeCell ref="X105:Y105"/>
    <mergeCell ref="G13:G14"/>
    <mergeCell ref="V13:W13"/>
    <mergeCell ref="AE12:AE14"/>
    <mergeCell ref="AD12:AD14"/>
    <mergeCell ref="L13:M13"/>
    <mergeCell ref="N13:O13"/>
    <mergeCell ref="P13:Q13"/>
    <mergeCell ref="R13:S13"/>
    <mergeCell ref="R105:S105"/>
    <mergeCell ref="Z95:AA95"/>
    <mergeCell ref="Z83:AA83"/>
    <mergeCell ref="T83:U83"/>
    <mergeCell ref="P105:Q105"/>
    <mergeCell ref="T105:U105"/>
    <mergeCell ref="P95:Q95"/>
    <mergeCell ref="C345:H345"/>
    <mergeCell ref="C343:H343"/>
    <mergeCell ref="N117:O117"/>
    <mergeCell ref="R176:S176"/>
    <mergeCell ref="C344:H344"/>
    <mergeCell ref="J340:T340"/>
    <mergeCell ref="L176:M176"/>
    <mergeCell ref="B86:E86"/>
    <mergeCell ref="B88:E88"/>
    <mergeCell ref="D333:G333"/>
    <mergeCell ref="C220:H220"/>
    <mergeCell ref="C218:G218"/>
    <mergeCell ref="C219:G219"/>
    <mergeCell ref="J215:R215"/>
    <mergeCell ref="L117:M117"/>
    <mergeCell ref="L129:M129"/>
    <mergeCell ref="T176:U176"/>
    <mergeCell ref="P117:Q117"/>
    <mergeCell ref="V345:W345"/>
    <mergeCell ref="N129:O129"/>
    <mergeCell ref="P129:Q129"/>
    <mergeCell ref="V344:Y344"/>
    <mergeCell ref="T129:U129"/>
    <mergeCell ref="N176:O176"/>
    <mergeCell ref="P176:Q176"/>
    <mergeCell ref="V176:W176"/>
    <mergeCell ref="X176:Y176"/>
    <mergeCell ref="S215:W215"/>
    <mergeCell ref="AB345:AC345"/>
    <mergeCell ref="Z345:AA345"/>
    <mergeCell ref="X345:Y345"/>
    <mergeCell ref="AA220:AB220"/>
    <mergeCell ref="Z344:AC344"/>
    <mergeCell ref="Y220:Z220"/>
    <mergeCell ref="G11:AM11"/>
    <mergeCell ref="R83:S83"/>
    <mergeCell ref="V83:W83"/>
    <mergeCell ref="X83:Y83"/>
    <mergeCell ref="AB83:AC83"/>
    <mergeCell ref="L82:AC82"/>
    <mergeCell ref="X13:Y13"/>
    <mergeCell ref="AB13:AC13"/>
    <mergeCell ref="T13:U13"/>
    <mergeCell ref="Z13:AA13"/>
    <mergeCell ref="L12:AC12"/>
    <mergeCell ref="G12:K12"/>
    <mergeCell ref="AB105:AC105"/>
    <mergeCell ref="L94:AC94"/>
    <mergeCell ref="L104:AC104"/>
    <mergeCell ref="AB95:AC95"/>
    <mergeCell ref="R95:S95"/>
    <mergeCell ref="V95:W95"/>
    <mergeCell ref="X95:Y95"/>
    <mergeCell ref="L105:M105"/>
    <mergeCell ref="N105:O105"/>
    <mergeCell ref="Z105:AA105"/>
    <mergeCell ref="L116:AC116"/>
    <mergeCell ref="AB117:AC117"/>
    <mergeCell ref="R117:S117"/>
    <mergeCell ref="V117:W117"/>
    <mergeCell ref="X117:Y117"/>
    <mergeCell ref="Z117:AA117"/>
    <mergeCell ref="T117:U117"/>
    <mergeCell ref="V105:W105"/>
    <mergeCell ref="AB176:AC176"/>
    <mergeCell ref="L128:AC128"/>
    <mergeCell ref="L175:AC175"/>
    <mergeCell ref="Z176:AA176"/>
    <mergeCell ref="AB129:AC129"/>
    <mergeCell ref="R129:S129"/>
    <mergeCell ref="V129:W129"/>
    <mergeCell ref="X129:Y129"/>
    <mergeCell ref="Z129:AA12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23" r:id="rId1"/>
  <rowBreaks count="6" manualBreakCount="6">
    <brk id="20" max="38" man="1"/>
    <brk id="77" max="38" man="1"/>
    <brk id="125" max="38" man="1"/>
    <brk id="171" max="38" man="1"/>
    <brk id="211" max="38" man="1"/>
    <brk id="336" max="38" man="1"/>
  </rowBreaks>
  <colBreaks count="1" manualBreakCount="1">
    <brk id="39" max="3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Y68"/>
  <sheetViews>
    <sheetView showGridLines="0" view="pageBreakPreview" zoomScale="60" workbookViewId="0" topLeftCell="B1">
      <selection activeCell="F72" sqref="F72"/>
    </sheetView>
  </sheetViews>
  <sheetFormatPr defaultColWidth="9.140625" defaultRowHeight="12.75"/>
  <cols>
    <col min="1" max="1" width="2.8515625" style="1123" customWidth="1"/>
    <col min="2" max="5" width="11.421875" style="1123" customWidth="1"/>
    <col min="6" max="6" width="56.421875" style="1123" customWidth="1"/>
    <col min="7" max="7" width="4.57421875" style="1123" customWidth="1"/>
    <col min="8" max="23" width="11.421875" style="1123" customWidth="1"/>
    <col min="24" max="24" width="4.57421875" style="1123" customWidth="1"/>
    <col min="25" max="16384" width="11.421875" style="1123" customWidth="1"/>
  </cols>
  <sheetData>
    <row r="2" s="1113" customFormat="1" ht="18">
      <c r="A2" s="2" t="s">
        <v>57</v>
      </c>
    </row>
    <row r="3" s="1113" customFormat="1" ht="12.75">
      <c r="A3" s="1114"/>
    </row>
    <row r="4" s="1113" customFormat="1" ht="18.75">
      <c r="A4" s="1112"/>
    </row>
    <row r="5" s="1113" customFormat="1" ht="19.5" thickBot="1">
      <c r="A5" s="1112"/>
    </row>
    <row r="6" spans="1:23" s="1115" customFormat="1" ht="13.5" thickBot="1">
      <c r="A6" s="1113"/>
      <c r="B6" s="1113"/>
      <c r="C6" s="1113"/>
      <c r="D6" s="1113"/>
      <c r="E6" s="1113"/>
      <c r="F6" s="1113"/>
      <c r="G6" s="1113"/>
      <c r="H6" s="1648" t="s">
        <v>58</v>
      </c>
      <c r="I6" s="1649"/>
      <c r="J6" s="1649"/>
      <c r="K6" s="1649"/>
      <c r="L6" s="1649"/>
      <c r="M6" s="1649"/>
      <c r="N6" s="1649"/>
      <c r="O6" s="1650"/>
      <c r="P6" s="1649" t="s">
        <v>59</v>
      </c>
      <c r="Q6" s="1649"/>
      <c r="R6" s="1649"/>
      <c r="S6" s="1649"/>
      <c r="T6" s="1649"/>
      <c r="U6" s="1649"/>
      <c r="V6" s="1649"/>
      <c r="W6" s="1650"/>
    </row>
    <row r="7" spans="1:23" s="1116" customFormat="1" ht="13.5" thickBot="1">
      <c r="A7" s="1115"/>
      <c r="B7" s="632"/>
      <c r="C7" s="632"/>
      <c r="D7" s="631"/>
      <c r="E7" s="631"/>
      <c r="F7" s="631"/>
      <c r="G7" s="631"/>
      <c r="H7" s="1645" t="str">
        <f>Υπόδειγμα_3_1!H64</f>
        <v>Κόστη</v>
      </c>
      <c r="I7" s="1646"/>
      <c r="J7" s="1646"/>
      <c r="K7" s="1647"/>
      <c r="L7" s="1645" t="str">
        <f>Υπόδειγμα_3_1!L64</f>
        <v>Μεσοσταθμισμένο απασχολούμενο κεφάλαιο</v>
      </c>
      <c r="M7" s="1646"/>
      <c r="N7" s="1646"/>
      <c r="O7" s="1647"/>
      <c r="P7" s="1645" t="str">
        <f>Υπόδειγμα_3_2!Y220</f>
        <v>Κόστη</v>
      </c>
      <c r="Q7" s="1646"/>
      <c r="R7" s="1646"/>
      <c r="S7" s="1647"/>
      <c r="T7" s="1645" t="str">
        <f>Υπόδειγμα_3_2!AA220</f>
        <v>Μεσοσταθμισμένο απασχολούμενο κεφάλαιο</v>
      </c>
      <c r="U7" s="1646"/>
      <c r="V7" s="1646"/>
      <c r="W7" s="1647"/>
    </row>
    <row r="8" spans="2:23" s="1116" customFormat="1" ht="105" customHeight="1">
      <c r="B8" s="986"/>
      <c r="C8" s="986"/>
      <c r="D8" s="986"/>
      <c r="E8" s="986"/>
      <c r="F8" s="986"/>
      <c r="G8" s="986"/>
      <c r="H8" s="1656" t="str">
        <f>Υπόδειγμα_3_1!H65</f>
        <v>Επαυξητικά στις υπηρεσίες πρόσβασης</v>
      </c>
      <c r="I8" s="1652"/>
      <c r="J8" s="1653" t="str">
        <f>Υπόδειγμα_3_1!J65</f>
        <v>Τμήμα του κοινού κόστους υπηρεσιών πρόσβασης και μετάδοσης που κατανέμονται στις υπηρεσίες πρόσβασης</v>
      </c>
      <c r="K8" s="1654"/>
      <c r="L8" s="1655" t="str">
        <f>Υπόδειγμα_3_1!L65</f>
        <v>Επαυξητικά στις υπηρεσίες πρόσβασης</v>
      </c>
      <c r="M8" s="1652"/>
      <c r="N8" s="1653" t="str">
        <f>Υπόδειγμα_3_1!N65</f>
        <v>Μεσοσταθμισμένο απασχολούμενο κεφάλαιο κοινό στις υπηρεσίες πρόσβασης και μετάδοσης που έχει κατανεμηθεί στις υπηρεσίες πρόσβασης </v>
      </c>
      <c r="O8" s="1651"/>
      <c r="P8" s="1651" t="str">
        <f>Υπόδειγμα_3_2!Y221</f>
        <v>LRΑIC υπηρεσιών κορμού</v>
      </c>
      <c r="Q8" s="1652"/>
      <c r="R8" s="1653" t="str">
        <f>Υπόδειγμα_3_2!Z221</f>
        <v>Τμήμα κοινού κόστους υπηρεσιών πρόσβασης και κορμού που έχει κατανεμηθεί στις "υπηρεσίες κορμού" </v>
      </c>
      <c r="S8" s="1654"/>
      <c r="T8" s="1655" t="str">
        <f>Υπόδειγμα_3_2!AA221</f>
        <v>Μεσοσταθμισμένο απασχολούμενο κεφάλαιο επαυξητικό των υπηρεσιών κορμού</v>
      </c>
      <c r="U8" s="1652"/>
      <c r="V8" s="1653" t="str">
        <f>Υπόδειγμα_3_2!AB221</f>
        <v>Μεσοσταθμισμένο απασχολούμενο κεφάλαιο κοινό για τις υπηρεσίες πρόσβασης και κορμού που έχει κατανεμηθεί στις "υπηρεσίες κορμού" </v>
      </c>
      <c r="W8" s="1651"/>
    </row>
    <row r="9" spans="2:23" s="1116" customFormat="1" ht="102.75" thickBot="1">
      <c r="B9" s="986"/>
      <c r="C9" s="986"/>
      <c r="D9" s="986"/>
      <c r="E9" s="986"/>
      <c r="F9" s="986"/>
      <c r="G9" s="986"/>
      <c r="H9" s="1117" t="str">
        <f>Υπόδειγμα_3_1!H66</f>
        <v>Συνδεδεμένα με το Δίκτυο</v>
      </c>
      <c r="I9" s="1118" t="str">
        <f>Υπόδειγμα_3_1!I66</f>
        <v>Συνδεδεμένα με την πώληση υπηρεσιών πρόσβασης σε αιτούμενους πρόσβαση</v>
      </c>
      <c r="J9" s="1118" t="str">
        <f>Υπόδειγμα_3_1!J66</f>
        <v>Συνδεδεμένα με το Δίκτυο</v>
      </c>
      <c r="K9" s="1118" t="str">
        <f>Υπόδειγμα_3_1!K66</f>
        <v>Συνδεδεμένα με την πώληση υπηρεσιών πρόσβασης σε αιτούμενους πρόσβαση</v>
      </c>
      <c r="L9" s="1118" t="str">
        <f>Υπόδειγμα_3_1!L66</f>
        <v>Συνδεδεμένα με το Δίκτυο</v>
      </c>
      <c r="M9" s="1118" t="str">
        <f>Υπόδειγμα_3_1!M66</f>
        <v>Συνδεδεμένα με την πώληση υπηρεσιών πρόσβασης σε αιτούμενους πρόσβαση</v>
      </c>
      <c r="N9" s="1118" t="str">
        <f>Υπόδειγμα_3_1!N66</f>
        <v>Συνδεδεμένα με το Δίκτυο</v>
      </c>
      <c r="O9" s="1119" t="str">
        <f>Υπόδειγμα_3_1!O66</f>
        <v>Συνδεδεμένα με την πώληση υπηρεσιών πρόσβασης σε αιτούμενους πρόσβαση</v>
      </c>
      <c r="P9" s="1120" t="str">
        <f aca="true" t="shared" si="0" ref="P9:W9">H9</f>
        <v>Συνδεδεμένα με το Δίκτυο</v>
      </c>
      <c r="Q9" s="1118" t="str">
        <f t="shared" si="0"/>
        <v>Συνδεδεμένα με την πώληση υπηρεσιών πρόσβασης σε αιτούμενους πρόσβαση</v>
      </c>
      <c r="R9" s="1118" t="str">
        <f t="shared" si="0"/>
        <v>Συνδεδεμένα με το Δίκτυο</v>
      </c>
      <c r="S9" s="1118" t="str">
        <f t="shared" si="0"/>
        <v>Συνδεδεμένα με την πώληση υπηρεσιών πρόσβασης σε αιτούμενους πρόσβαση</v>
      </c>
      <c r="T9" s="1118" t="str">
        <f t="shared" si="0"/>
        <v>Συνδεδεμένα με το Δίκτυο</v>
      </c>
      <c r="U9" s="1118" t="str">
        <f t="shared" si="0"/>
        <v>Συνδεδεμένα με την πώληση υπηρεσιών πρόσβασης σε αιτούμενους πρόσβαση</v>
      </c>
      <c r="V9" s="1118" t="str">
        <f t="shared" si="0"/>
        <v>Συνδεδεμένα με το Δίκτυο</v>
      </c>
      <c r="W9" s="1119" t="str">
        <f t="shared" si="0"/>
        <v>Συνδεδεμένα με την πώληση υπηρεσιών πρόσβασης σε αιτούμενους πρόσβαση</v>
      </c>
    </row>
    <row r="10" spans="1:23" ht="12.75" customHeight="1">
      <c r="A10" s="1116"/>
      <c r="B10" s="1121">
        <v>1</v>
      </c>
      <c r="C10" s="1122"/>
      <c r="D10" s="722" t="str">
        <f>Υπόδειγμα_3_1!D67</f>
        <v>1</v>
      </c>
      <c r="E10" s="723" t="str">
        <f>Υπόδειγμα_3_1!E67</f>
        <v>Πρόσβαση στο δημόσιο τηλεφωνικό δίκτυο (συμπεριλαμβανομένης της Χονδρικής Εκμίσθωσης Γραμμών)</v>
      </c>
      <c r="F10" s="723"/>
      <c r="G10" s="724"/>
      <c r="H10" s="794"/>
      <c r="I10" s="795"/>
      <c r="J10" s="795"/>
      <c r="K10" s="795"/>
      <c r="L10" s="795"/>
      <c r="M10" s="795"/>
      <c r="N10" s="795"/>
      <c r="O10" s="1242"/>
      <c r="P10" s="723"/>
      <c r="Q10" s="723"/>
      <c r="R10" s="723"/>
      <c r="S10" s="723"/>
      <c r="T10" s="723"/>
      <c r="U10" s="723"/>
      <c r="V10" s="723"/>
      <c r="W10" s="796"/>
    </row>
    <row r="11" spans="2:23" ht="12.75">
      <c r="B11" s="634">
        <f>B10+1</f>
        <v>2</v>
      </c>
      <c r="C11" s="861"/>
      <c r="D11" s="728"/>
      <c r="E11" s="729" t="str">
        <f>Υπόδειγμα_3_1!E68</f>
        <v>1.1</v>
      </c>
      <c r="F11" s="730" t="str">
        <f>Υπόδειγμα_3_1!F68</f>
        <v>PSTN</v>
      </c>
      <c r="G11" s="731"/>
      <c r="H11" s="732">
        <f>Υπόδειγμα_3_1!H68</f>
        <v>0</v>
      </c>
      <c r="I11" s="733">
        <f>Υπόδειγμα_3_1!I68</f>
        <v>0</v>
      </c>
      <c r="J11" s="733">
        <f>Υπόδειγμα_3_1!J68</f>
        <v>0</v>
      </c>
      <c r="K11" s="733">
        <f>Υπόδειγμα_3_1!K68</f>
        <v>0</v>
      </c>
      <c r="L11" s="733">
        <f>Υπόδειγμα_3_1!L68</f>
        <v>0</v>
      </c>
      <c r="M11" s="733">
        <f>Υπόδειγμα_3_1!M68</f>
        <v>0</v>
      </c>
      <c r="N11" s="733">
        <f>Υπόδειγμα_3_1!N68</f>
        <v>0</v>
      </c>
      <c r="O11" s="734">
        <f>Υπόδειγμα_3_1!O68</f>
        <v>0</v>
      </c>
      <c r="P11" s="873"/>
      <c r="Q11" s="735"/>
      <c r="R11" s="735"/>
      <c r="S11" s="735"/>
      <c r="T11" s="735"/>
      <c r="U11" s="735"/>
      <c r="V11" s="735"/>
      <c r="W11" s="736"/>
    </row>
    <row r="12" spans="2:23" ht="12.75">
      <c r="B12" s="634">
        <f aca="true" t="shared" si="1" ref="B12:B25">B11+1</f>
        <v>3</v>
      </c>
      <c r="C12" s="862"/>
      <c r="D12" s="728"/>
      <c r="E12" s="729" t="str">
        <f>Υπόδειγμα_3_1!E69</f>
        <v>1.2</v>
      </c>
      <c r="F12" s="730" t="str">
        <f>Υπόδειγμα_3_1!F69</f>
        <v>ISDN-BRA</v>
      </c>
      <c r="G12" s="731"/>
      <c r="H12" s="732">
        <f>Υπόδειγμα_3_1!H69</f>
        <v>0</v>
      </c>
      <c r="I12" s="737">
        <f>Υπόδειγμα_3_1!I69</f>
        <v>0</v>
      </c>
      <c r="J12" s="737">
        <f>Υπόδειγμα_3_1!J69</f>
        <v>0</v>
      </c>
      <c r="K12" s="737">
        <f>Υπόδειγμα_3_1!K69</f>
        <v>0</v>
      </c>
      <c r="L12" s="737">
        <f>Υπόδειγμα_3_1!L69</f>
        <v>0</v>
      </c>
      <c r="M12" s="737">
        <f>Υπόδειγμα_3_1!M69</f>
        <v>0</v>
      </c>
      <c r="N12" s="737">
        <f>Υπόδειγμα_3_1!N69</f>
        <v>0</v>
      </c>
      <c r="O12" s="738">
        <f>Υπόδειγμα_3_1!O69</f>
        <v>0</v>
      </c>
      <c r="P12" s="873"/>
      <c r="Q12" s="735"/>
      <c r="R12" s="735"/>
      <c r="S12" s="735"/>
      <c r="T12" s="735"/>
      <c r="U12" s="735"/>
      <c r="V12" s="735"/>
      <c r="W12" s="736"/>
    </row>
    <row r="13" spans="2:23" ht="12.75">
      <c r="B13" s="634">
        <f t="shared" si="1"/>
        <v>4</v>
      </c>
      <c r="C13" s="863"/>
      <c r="D13" s="739"/>
      <c r="E13" s="740" t="str">
        <f>Υπόδειγμα_3_1!E70</f>
        <v>1.3</v>
      </c>
      <c r="F13" s="741" t="str">
        <f>Υπόδειγμα_3_1!F70</f>
        <v>ISDN-PRA</v>
      </c>
      <c r="G13" s="742"/>
      <c r="H13" s="725">
        <f>Υπόδειγμα_3_1!H70</f>
        <v>0</v>
      </c>
      <c r="I13" s="726">
        <f>Υπόδειγμα_3_1!I70</f>
        <v>0</v>
      </c>
      <c r="J13" s="726">
        <f>Υπόδειγμα_3_1!J70</f>
        <v>0</v>
      </c>
      <c r="K13" s="726">
        <f>Υπόδειγμα_3_1!K70</f>
        <v>0</v>
      </c>
      <c r="L13" s="726">
        <f>Υπόδειγμα_3_1!L70</f>
        <v>0</v>
      </c>
      <c r="M13" s="726">
        <f>Υπόδειγμα_3_1!M70</f>
        <v>0</v>
      </c>
      <c r="N13" s="726">
        <f>Υπόδειγμα_3_1!N70</f>
        <v>0</v>
      </c>
      <c r="O13" s="727">
        <f>Υπόδειγμα_3_1!O70</f>
        <v>0</v>
      </c>
      <c r="P13" s="873"/>
      <c r="Q13" s="735"/>
      <c r="R13" s="735"/>
      <c r="S13" s="735"/>
      <c r="T13" s="735"/>
      <c r="U13" s="735"/>
      <c r="V13" s="735"/>
      <c r="W13" s="736"/>
    </row>
    <row r="14" spans="2:23" ht="12.75" customHeight="1">
      <c r="B14" s="634">
        <f t="shared" si="1"/>
        <v>5</v>
      </c>
      <c r="C14" s="861"/>
      <c r="D14" s="797" t="str">
        <f>Υπόδειγμα_3_1!D71</f>
        <v>2</v>
      </c>
      <c r="E14" s="798" t="str">
        <f>Υπόδειγμα_3_1!E71</f>
        <v>Αδεσμοποίητη πρόσβαση στον τοπικό βρόχο</v>
      </c>
      <c r="F14" s="798"/>
      <c r="G14" s="751"/>
      <c r="H14" s="802"/>
      <c r="I14" s="733"/>
      <c r="J14" s="733"/>
      <c r="K14" s="733"/>
      <c r="L14" s="733"/>
      <c r="M14" s="733"/>
      <c r="N14" s="733"/>
      <c r="O14" s="734"/>
      <c r="P14" s="1236"/>
      <c r="Q14" s="746"/>
      <c r="R14" s="746"/>
      <c r="S14" s="746"/>
      <c r="T14" s="746"/>
      <c r="U14" s="746"/>
      <c r="V14" s="746"/>
      <c r="W14" s="748"/>
    </row>
    <row r="15" spans="2:23" ht="12.75">
      <c r="B15" s="634">
        <f t="shared" si="1"/>
        <v>6</v>
      </c>
      <c r="C15" s="861"/>
      <c r="D15" s="860"/>
      <c r="E15" s="859" t="str">
        <f>Υπόδειγμα_3_1!E72</f>
        <v>2.1</v>
      </c>
      <c r="F15" s="750" t="str">
        <f>Υπόδειγμα_3_1!F72</f>
        <v>Πλήρως αδεσμοποίητη πρόσβαση στον τοπικό βρόχο</v>
      </c>
      <c r="G15" s="751"/>
      <c r="H15" s="869">
        <f>Υπόδειγμα_3_1!H72</f>
        <v>0</v>
      </c>
      <c r="I15" s="733">
        <f>Υπόδειγμα_3_1!I72</f>
        <v>0</v>
      </c>
      <c r="J15" s="733">
        <f>Υπόδειγμα_3_1!J72</f>
        <v>0</v>
      </c>
      <c r="K15" s="733">
        <f>Υπόδειγμα_3_1!K72</f>
        <v>0</v>
      </c>
      <c r="L15" s="733">
        <f>Υπόδειγμα_3_1!L72</f>
        <v>0</v>
      </c>
      <c r="M15" s="733">
        <f>Υπόδειγμα_3_1!M72</f>
        <v>0</v>
      </c>
      <c r="N15" s="733">
        <f>Υπόδειγμα_3_1!N72</f>
        <v>0</v>
      </c>
      <c r="O15" s="734">
        <f>Υπόδειγμα_3_1!O72</f>
        <v>0</v>
      </c>
      <c r="P15" s="873"/>
      <c r="Q15" s="735"/>
      <c r="R15" s="735"/>
      <c r="S15" s="735"/>
      <c r="T15" s="735"/>
      <c r="U15" s="735"/>
      <c r="V15" s="735"/>
      <c r="W15" s="736"/>
    </row>
    <row r="16" spans="2:23" ht="12.75">
      <c r="B16" s="634">
        <f t="shared" si="1"/>
        <v>7</v>
      </c>
      <c r="C16" s="862"/>
      <c r="D16" s="749"/>
      <c r="E16" s="729" t="str">
        <f>Υπόδειγμα_3_1!E73</f>
        <v>2.2</v>
      </c>
      <c r="F16" s="730" t="str">
        <f>Υπόδειγμα_3_1!F73</f>
        <v>Πλήρως αδεσμοποίητη πρόσβαση στον υπο-βρόχο</v>
      </c>
      <c r="G16" s="731"/>
      <c r="H16" s="1124">
        <f>Υπόδειγμα_3_1!H73</f>
        <v>0</v>
      </c>
      <c r="I16" s="737">
        <f>Υπόδειγμα_3_1!I73</f>
        <v>0</v>
      </c>
      <c r="J16" s="737">
        <f>Υπόδειγμα_3_1!J73</f>
        <v>0</v>
      </c>
      <c r="K16" s="737">
        <f>Υπόδειγμα_3_1!K73</f>
        <v>0</v>
      </c>
      <c r="L16" s="737">
        <f>Υπόδειγμα_3_1!L73</f>
        <v>0</v>
      </c>
      <c r="M16" s="737">
        <f>Υπόδειγμα_3_1!M73</f>
        <v>0</v>
      </c>
      <c r="N16" s="737">
        <f>Υπόδειγμα_3_1!N73</f>
        <v>0</v>
      </c>
      <c r="O16" s="738">
        <f>Υπόδειγμα_3_1!O73</f>
        <v>0</v>
      </c>
      <c r="P16" s="873"/>
      <c r="Q16" s="735"/>
      <c r="R16" s="735"/>
      <c r="S16" s="735"/>
      <c r="T16" s="735"/>
      <c r="U16" s="735"/>
      <c r="V16" s="735"/>
      <c r="W16" s="736"/>
    </row>
    <row r="17" spans="2:23" ht="12.75">
      <c r="B17" s="634">
        <f t="shared" si="1"/>
        <v>8</v>
      </c>
      <c r="C17" s="862"/>
      <c r="D17" s="749"/>
      <c r="E17" s="729" t="str">
        <f>Υπόδειγμα_3_1!E74</f>
        <v>2.3</v>
      </c>
      <c r="F17" s="730" t="str">
        <f>Υπόδειγμα_3_1!F74</f>
        <v>Μεριζόμενη πρόσβαση στον τοπικό βρόχο</v>
      </c>
      <c r="G17" s="731"/>
      <c r="H17" s="1124">
        <f>Υπόδειγμα_3_1!H74</f>
        <v>0</v>
      </c>
      <c r="I17" s="737">
        <f>Υπόδειγμα_3_1!I74</f>
        <v>0</v>
      </c>
      <c r="J17" s="737">
        <f>Υπόδειγμα_3_1!J74</f>
        <v>0</v>
      </c>
      <c r="K17" s="737">
        <f>Υπόδειγμα_3_1!K74</f>
        <v>0</v>
      </c>
      <c r="L17" s="737">
        <f>Υπόδειγμα_3_1!L74</f>
        <v>0</v>
      </c>
      <c r="M17" s="737">
        <f>Υπόδειγμα_3_1!M74</f>
        <v>0</v>
      </c>
      <c r="N17" s="737">
        <f>Υπόδειγμα_3_1!N74</f>
        <v>0</v>
      </c>
      <c r="O17" s="738">
        <f>Υπόδειγμα_3_1!O74</f>
        <v>0</v>
      </c>
      <c r="P17" s="873"/>
      <c r="Q17" s="735"/>
      <c r="R17" s="735"/>
      <c r="S17" s="735"/>
      <c r="T17" s="735"/>
      <c r="U17" s="735"/>
      <c r="V17" s="735"/>
      <c r="W17" s="736"/>
    </row>
    <row r="18" spans="2:23" ht="12.75">
      <c r="B18" s="634">
        <f t="shared" si="1"/>
        <v>9</v>
      </c>
      <c r="C18" s="863"/>
      <c r="D18" s="1125"/>
      <c r="E18" s="740" t="str">
        <f>Υπόδειγμα_3_1!E75</f>
        <v>2.4</v>
      </c>
      <c r="F18" s="741" t="str">
        <f>Υπόδειγμα_3_1!F75</f>
        <v>Μεριζόμενη πρόσβαση στον υπο-βρόχο</v>
      </c>
      <c r="G18" s="742"/>
      <c r="H18" s="1126">
        <f>Υπόδειγμα_3_1!H75</f>
        <v>0</v>
      </c>
      <c r="I18" s="726">
        <f>Υπόδειγμα_3_1!I75</f>
        <v>0</v>
      </c>
      <c r="J18" s="726">
        <f>Υπόδειγμα_3_1!J75</f>
        <v>0</v>
      </c>
      <c r="K18" s="726">
        <f>Υπόδειγμα_3_1!K75</f>
        <v>0</v>
      </c>
      <c r="L18" s="726">
        <f>Υπόδειγμα_3_1!L75</f>
        <v>0</v>
      </c>
      <c r="M18" s="726">
        <f>Υπόδειγμα_3_1!M75</f>
        <v>0</v>
      </c>
      <c r="N18" s="726">
        <f>Υπόδειγμα_3_1!N75</f>
        <v>0</v>
      </c>
      <c r="O18" s="727">
        <f>Υπόδειγμα_3_1!O75</f>
        <v>0</v>
      </c>
      <c r="P18" s="873"/>
      <c r="Q18" s="735"/>
      <c r="R18" s="735"/>
      <c r="S18" s="735"/>
      <c r="T18" s="735"/>
      <c r="U18" s="735"/>
      <c r="V18" s="735"/>
      <c r="W18" s="736"/>
    </row>
    <row r="19" spans="2:23" ht="12.75" customHeight="1">
      <c r="B19" s="634">
        <f t="shared" si="1"/>
        <v>10</v>
      </c>
      <c r="C19" s="862"/>
      <c r="D19" s="752" t="str">
        <f>Υπόδειγμα_3_1!D76</f>
        <v>3</v>
      </c>
      <c r="E19" s="1453" t="s">
        <v>60</v>
      </c>
      <c r="F19" s="865"/>
      <c r="G19" s="731"/>
      <c r="H19" s="725"/>
      <c r="I19" s="726"/>
      <c r="J19" s="726"/>
      <c r="K19" s="726"/>
      <c r="L19" s="726"/>
      <c r="M19" s="726"/>
      <c r="N19" s="726"/>
      <c r="O19" s="727"/>
      <c r="P19" s="1236"/>
      <c r="Q19" s="746"/>
      <c r="R19" s="746"/>
      <c r="S19" s="746"/>
      <c r="T19" s="746"/>
      <c r="U19" s="746"/>
      <c r="V19" s="746"/>
      <c r="W19" s="748"/>
    </row>
    <row r="20" spans="2:23" ht="12.75" customHeight="1">
      <c r="B20" s="634">
        <f t="shared" si="1"/>
        <v>11</v>
      </c>
      <c r="C20" s="861"/>
      <c r="D20" s="797"/>
      <c r="E20" s="1127" t="str">
        <f>Υπόδειγμα_3_1!E38</f>
        <v>3.1</v>
      </c>
      <c r="F20" s="750" t="str">
        <f>Υπόδειγμα_3_1!F77</f>
        <v>AΡYΣ 1 Mbps</v>
      </c>
      <c r="G20" s="751"/>
      <c r="H20" s="732">
        <f>Υπόδειγμα_3_1!H77</f>
        <v>0</v>
      </c>
      <c r="I20" s="737">
        <f>Υπόδειγμα_3_1!I77</f>
        <v>0</v>
      </c>
      <c r="J20" s="737">
        <f>Υπόδειγμα_3_1!J77</f>
        <v>0</v>
      </c>
      <c r="K20" s="737">
        <f>Υπόδειγμα_3_1!K77</f>
        <v>0</v>
      </c>
      <c r="L20" s="737">
        <f>Υπόδειγμα_3_1!L77</f>
        <v>0</v>
      </c>
      <c r="M20" s="737">
        <f>Υπόδειγμα_3_1!M77</f>
        <v>0</v>
      </c>
      <c r="N20" s="737">
        <f>Υπόδειγμα_3_1!N77</f>
        <v>0</v>
      </c>
      <c r="O20" s="738">
        <f>Υπόδειγμα_3_1!O77</f>
        <v>0</v>
      </c>
      <c r="P20" s="1237">
        <f>Υπόδειγμα_3_2!Y321</f>
        <v>0</v>
      </c>
      <c r="Q20" s="737">
        <f>Υπόδειγμα_3_2!I70</f>
        <v>0</v>
      </c>
      <c r="R20" s="737">
        <f>Υπόδειγμα_3_2!Z321</f>
        <v>0</v>
      </c>
      <c r="S20" s="737">
        <f>Υπόδειγμα_3_2!J70</f>
        <v>0</v>
      </c>
      <c r="T20" s="737">
        <f>Υπόδειγμα_3_2!AA321</f>
        <v>0</v>
      </c>
      <c r="U20" s="737">
        <f>Υπόδειγμα_3_2!K70</f>
        <v>0</v>
      </c>
      <c r="V20" s="737">
        <f>Υπόδειγμα_3_2!AB321</f>
        <v>0</v>
      </c>
      <c r="W20" s="738">
        <f>Υπόδειγμα_3_2!L70</f>
        <v>0</v>
      </c>
    </row>
    <row r="21" spans="2:23" ht="12.75" customHeight="1">
      <c r="B21" s="634">
        <f t="shared" si="1"/>
        <v>12</v>
      </c>
      <c r="C21" s="862"/>
      <c r="D21" s="799"/>
      <c r="E21" s="635" t="str">
        <f>Υπόδειγμα_3_1!E39</f>
        <v>3.2</v>
      </c>
      <c r="F21" s="730" t="str">
        <f>Υπόδειγμα_3_1!F78</f>
        <v>AΡYΣ 2 Mbps</v>
      </c>
      <c r="G21" s="731"/>
      <c r="H21" s="732">
        <f>Υπόδειγμα_3_1!H78</f>
        <v>0</v>
      </c>
      <c r="I21" s="737">
        <f>Υπόδειγμα_3_1!I78</f>
        <v>0</v>
      </c>
      <c r="J21" s="737">
        <f>Υπόδειγμα_3_1!J78</f>
        <v>0</v>
      </c>
      <c r="K21" s="737">
        <f>Υπόδειγμα_3_1!K78</f>
        <v>0</v>
      </c>
      <c r="L21" s="737">
        <f>Υπόδειγμα_3_1!L78</f>
        <v>0</v>
      </c>
      <c r="M21" s="737">
        <f>Υπόδειγμα_3_1!M78</f>
        <v>0</v>
      </c>
      <c r="N21" s="737">
        <f>Υπόδειγμα_3_1!N78</f>
        <v>0</v>
      </c>
      <c r="O21" s="738">
        <f>Υπόδειγμα_3_1!O78</f>
        <v>0</v>
      </c>
      <c r="P21" s="1237">
        <f>Υπόδειγμα_3_2!Y322</f>
        <v>0</v>
      </c>
      <c r="Q21" s="737">
        <f>Υπόδειγμα_3_2!I71</f>
        <v>0</v>
      </c>
      <c r="R21" s="737">
        <f>Υπόδειγμα_3_2!Z322</f>
        <v>0</v>
      </c>
      <c r="S21" s="737">
        <f>Υπόδειγμα_3_2!J71</f>
        <v>0</v>
      </c>
      <c r="T21" s="737">
        <f>Υπόδειγμα_3_2!AA322</f>
        <v>0</v>
      </c>
      <c r="U21" s="737">
        <f>Υπόδειγμα_3_2!K71</f>
        <v>0</v>
      </c>
      <c r="V21" s="737">
        <f>Υπόδειγμα_3_2!AB322</f>
        <v>0</v>
      </c>
      <c r="W21" s="738">
        <f>Υπόδειγμα_3_2!L71</f>
        <v>0</v>
      </c>
    </row>
    <row r="22" spans="2:23" ht="12.75" customHeight="1">
      <c r="B22" s="634">
        <f t="shared" si="1"/>
        <v>13</v>
      </c>
      <c r="C22" s="862"/>
      <c r="D22" s="799"/>
      <c r="E22" s="635" t="str">
        <f>Υπόδειγμα_3_1!E40</f>
        <v>3.3</v>
      </c>
      <c r="F22" s="730" t="str">
        <f>Υπόδειγμα_3_1!F79</f>
        <v>AΡYΣ 4 Mbps</v>
      </c>
      <c r="G22" s="731"/>
      <c r="H22" s="732">
        <f>Υπόδειγμα_3_1!H79</f>
        <v>0</v>
      </c>
      <c r="I22" s="737">
        <f>Υπόδειγμα_3_1!I79</f>
        <v>0</v>
      </c>
      <c r="J22" s="737">
        <f>Υπόδειγμα_3_1!J79</f>
        <v>0</v>
      </c>
      <c r="K22" s="737">
        <f>Υπόδειγμα_3_1!K79</f>
        <v>0</v>
      </c>
      <c r="L22" s="737">
        <f>Υπόδειγμα_3_1!L79</f>
        <v>0</v>
      </c>
      <c r="M22" s="737">
        <f>Υπόδειγμα_3_1!M79</f>
        <v>0</v>
      </c>
      <c r="N22" s="737">
        <f>Υπόδειγμα_3_1!N79</f>
        <v>0</v>
      </c>
      <c r="O22" s="738">
        <f>Υπόδειγμα_3_1!O79</f>
        <v>0</v>
      </c>
      <c r="P22" s="1237">
        <f>Υπόδειγμα_3_2!Y323</f>
        <v>0</v>
      </c>
      <c r="Q22" s="737">
        <f>Υπόδειγμα_3_2!I72</f>
        <v>0</v>
      </c>
      <c r="R22" s="737">
        <f>Υπόδειγμα_3_2!Z323</f>
        <v>0</v>
      </c>
      <c r="S22" s="737">
        <f>Υπόδειγμα_3_2!J72</f>
        <v>0</v>
      </c>
      <c r="T22" s="737">
        <f>Υπόδειγμα_3_2!AA323</f>
        <v>0</v>
      </c>
      <c r="U22" s="737">
        <f>Υπόδειγμα_3_2!K72</f>
        <v>0</v>
      </c>
      <c r="V22" s="737">
        <f>Υπόδειγμα_3_2!AB323</f>
        <v>0</v>
      </c>
      <c r="W22" s="738">
        <f>Υπόδειγμα_3_2!L72</f>
        <v>0</v>
      </c>
    </row>
    <row r="23" spans="2:23" ht="12.75" customHeight="1">
      <c r="B23" s="634">
        <f t="shared" si="1"/>
        <v>14</v>
      </c>
      <c r="C23" s="862"/>
      <c r="D23" s="799"/>
      <c r="E23" s="635" t="str">
        <f>Υπόδειγμα_3_1!E41</f>
        <v>3.4</v>
      </c>
      <c r="F23" s="730" t="str">
        <f>Υπόδειγμα_3_1!F80</f>
        <v>AΡYΣ 8 Mbps</v>
      </c>
      <c r="G23" s="731"/>
      <c r="H23" s="732">
        <f>Υπόδειγμα_3_1!H80</f>
        <v>0</v>
      </c>
      <c r="I23" s="737">
        <f>Υπόδειγμα_3_1!I80</f>
        <v>0</v>
      </c>
      <c r="J23" s="737">
        <f>Υπόδειγμα_3_1!J80</f>
        <v>0</v>
      </c>
      <c r="K23" s="737">
        <f>Υπόδειγμα_3_1!K80</f>
        <v>0</v>
      </c>
      <c r="L23" s="737">
        <f>Υπόδειγμα_3_1!L80</f>
        <v>0</v>
      </c>
      <c r="M23" s="737">
        <f>Υπόδειγμα_3_1!M80</f>
        <v>0</v>
      </c>
      <c r="N23" s="737">
        <f>Υπόδειγμα_3_1!N80</f>
        <v>0</v>
      </c>
      <c r="O23" s="738">
        <f>Υπόδειγμα_3_1!O80</f>
        <v>0</v>
      </c>
      <c r="P23" s="1237">
        <f>Υπόδειγμα_3_2!Y324</f>
        <v>0</v>
      </c>
      <c r="Q23" s="737">
        <f>Υπόδειγμα_3_2!I73</f>
        <v>0</v>
      </c>
      <c r="R23" s="737">
        <f>Υπόδειγμα_3_2!Z324</f>
        <v>0</v>
      </c>
      <c r="S23" s="737">
        <f>Υπόδειγμα_3_2!J73</f>
        <v>0</v>
      </c>
      <c r="T23" s="737">
        <f>Υπόδειγμα_3_2!AA324</f>
        <v>0</v>
      </c>
      <c r="U23" s="737">
        <f>Υπόδειγμα_3_2!K73</f>
        <v>0</v>
      </c>
      <c r="V23" s="737">
        <f>Υπόδειγμα_3_2!AB324</f>
        <v>0</v>
      </c>
      <c r="W23" s="738">
        <f>Υπόδειγμα_3_2!L73</f>
        <v>0</v>
      </c>
    </row>
    <row r="24" spans="2:23" ht="12.75" customHeight="1">
      <c r="B24" s="634">
        <f t="shared" si="1"/>
        <v>15</v>
      </c>
      <c r="C24" s="863"/>
      <c r="D24" s="801"/>
      <c r="E24" s="753" t="str">
        <f>Υπόδειγμα_3_1!E42</f>
        <v>3.5</v>
      </c>
      <c r="F24" s="741" t="str">
        <f>Υπόδειγμα_3_1!F81</f>
        <v>AΡYΣ Έως 24 Mbps</v>
      </c>
      <c r="G24" s="742"/>
      <c r="H24" s="725">
        <f>Υπόδειγμα_3_1!H81</f>
        <v>0</v>
      </c>
      <c r="I24" s="726">
        <f>Υπόδειγμα_3_1!I81</f>
        <v>0</v>
      </c>
      <c r="J24" s="726">
        <f>Υπόδειγμα_3_1!J81</f>
        <v>0</v>
      </c>
      <c r="K24" s="726">
        <f>Υπόδειγμα_3_1!K81</f>
        <v>0</v>
      </c>
      <c r="L24" s="726">
        <f>Υπόδειγμα_3_1!L81</f>
        <v>0</v>
      </c>
      <c r="M24" s="726">
        <f>Υπόδειγμα_3_1!M81</f>
        <v>0</v>
      </c>
      <c r="N24" s="726">
        <f>Υπόδειγμα_3_1!N81</f>
        <v>0</v>
      </c>
      <c r="O24" s="727">
        <f>Υπόδειγμα_3_1!O81</f>
        <v>0</v>
      </c>
      <c r="P24" s="1238">
        <f>Υπόδειγμα_3_2!Y325</f>
        <v>0</v>
      </c>
      <c r="Q24" s="726">
        <f>Υπόδειγμα_3_2!I74</f>
        <v>0</v>
      </c>
      <c r="R24" s="726">
        <f>Υπόδειγμα_3_2!Z325</f>
        <v>0</v>
      </c>
      <c r="S24" s="726">
        <f>Υπόδειγμα_3_2!J74</f>
        <v>0</v>
      </c>
      <c r="T24" s="726">
        <f>Υπόδειγμα_3_2!AA325</f>
        <v>0</v>
      </c>
      <c r="U24" s="726">
        <f>Υπόδειγμα_3_2!K74</f>
        <v>0</v>
      </c>
      <c r="V24" s="726">
        <f>Υπόδειγμα_3_2!AB325</f>
        <v>0</v>
      </c>
      <c r="W24" s="727">
        <f>Υπόδειγμα_3_2!L74</f>
        <v>0</v>
      </c>
    </row>
    <row r="25" spans="2:23" ht="12.75" customHeight="1">
      <c r="B25" s="634">
        <f t="shared" si="1"/>
        <v>16</v>
      </c>
      <c r="C25" s="863"/>
      <c r="D25" s="743" t="str">
        <f>Υπόδειγμα_3_1!D82</f>
        <v>4</v>
      </c>
      <c r="E25" s="1454" t="s">
        <v>61</v>
      </c>
      <c r="F25" s="744"/>
      <c r="G25" s="754"/>
      <c r="H25" s="745"/>
      <c r="I25" s="746"/>
      <c r="J25" s="746"/>
      <c r="K25" s="746"/>
      <c r="L25" s="746"/>
      <c r="M25" s="746"/>
      <c r="N25" s="746"/>
      <c r="O25" s="747"/>
      <c r="P25" s="1236"/>
      <c r="Q25" s="746"/>
      <c r="R25" s="746"/>
      <c r="S25" s="746"/>
      <c r="T25" s="746"/>
      <c r="U25" s="746"/>
      <c r="V25" s="746"/>
      <c r="W25" s="747"/>
    </row>
    <row r="26" spans="2:23" ht="12.75">
      <c r="B26" s="634">
        <f>B25+1</f>
        <v>17</v>
      </c>
      <c r="C26" s="862"/>
      <c r="D26" s="604"/>
      <c r="E26" s="635">
        <f>Υπόδειγμα_3_1!E83</f>
        <v>1</v>
      </c>
      <c r="F26" s="604" t="str">
        <f>Υπόδειγμα_3_1!F83</f>
        <v>Αναλογικές M1020/25</v>
      </c>
      <c r="G26" s="636"/>
      <c r="H26" s="732">
        <f>Υπόδειγμα_3_1!H83</f>
        <v>0</v>
      </c>
      <c r="I26" s="737">
        <f>Υπόδειγμα_3_1!I83</f>
        <v>0</v>
      </c>
      <c r="J26" s="737">
        <f>Υπόδειγμα_3_1!J83</f>
        <v>0</v>
      </c>
      <c r="K26" s="737">
        <f>Υπόδειγμα_3_1!K83</f>
        <v>0</v>
      </c>
      <c r="L26" s="737">
        <f>Υπόδειγμα_3_1!L83</f>
        <v>0</v>
      </c>
      <c r="M26" s="737">
        <f>Υπόδειγμα_3_1!M83</f>
        <v>0</v>
      </c>
      <c r="N26" s="737">
        <f>Υπόδειγμα_3_1!N83</f>
        <v>0</v>
      </c>
      <c r="O26" s="738">
        <f>Υπόδειγμα_3_1!O83</f>
        <v>0</v>
      </c>
      <c r="P26" s="1237">
        <f>Υπόδειγμα_3_2!Y228</f>
        <v>0</v>
      </c>
      <c r="Q26" s="737">
        <f>Υπόδειγμα_3_2!I27</f>
        <v>0</v>
      </c>
      <c r="R26" s="737">
        <f>Υπόδειγμα_3_2!Z228</f>
        <v>0</v>
      </c>
      <c r="S26" s="737">
        <f>Υπόδειγμα_3_2!J27</f>
        <v>0</v>
      </c>
      <c r="T26" s="737">
        <f>Υπόδειγμα_3_2!AA228</f>
        <v>0</v>
      </c>
      <c r="U26" s="737">
        <f>Υπόδειγμα_3_2!K27</f>
        <v>0</v>
      </c>
      <c r="V26" s="737">
        <f>Υπόδειγμα_3_2!AB228</f>
        <v>0</v>
      </c>
      <c r="W26" s="738">
        <f>Υπόδειγμα_3_2!L27</f>
        <v>0</v>
      </c>
    </row>
    <row r="27" spans="2:23" ht="12.75">
      <c r="B27" s="634">
        <f>B26+1</f>
        <v>18</v>
      </c>
      <c r="C27" s="862"/>
      <c r="D27" s="604"/>
      <c r="E27" s="635">
        <f>Υπόδειγμα_3_1!E84</f>
        <v>2</v>
      </c>
      <c r="F27" s="604" t="str">
        <f>Υπόδειγμα_3_1!F84</f>
        <v>Αναλογικές M1040</v>
      </c>
      <c r="G27" s="636"/>
      <c r="H27" s="732">
        <f>Υπόδειγμα_3_1!H84</f>
        <v>0</v>
      </c>
      <c r="I27" s="737">
        <f>Υπόδειγμα_3_1!I84</f>
        <v>0</v>
      </c>
      <c r="J27" s="737">
        <f>Υπόδειγμα_3_1!J84</f>
        <v>0</v>
      </c>
      <c r="K27" s="737">
        <f>Υπόδειγμα_3_1!K84</f>
        <v>0</v>
      </c>
      <c r="L27" s="737">
        <f>Υπόδειγμα_3_1!L84</f>
        <v>0</v>
      </c>
      <c r="M27" s="737">
        <f>Υπόδειγμα_3_1!M84</f>
        <v>0</v>
      </c>
      <c r="N27" s="737">
        <f>Υπόδειγμα_3_1!N84</f>
        <v>0</v>
      </c>
      <c r="O27" s="738">
        <f>Υπόδειγμα_3_1!O84</f>
        <v>0</v>
      </c>
      <c r="P27" s="1237">
        <f>Υπόδειγμα_3_2!Y229</f>
        <v>0</v>
      </c>
      <c r="Q27" s="737">
        <f>Υπόδειγμα_3_2!I28</f>
        <v>0</v>
      </c>
      <c r="R27" s="737">
        <f>Υπόδειγμα_3_2!Z229</f>
        <v>0</v>
      </c>
      <c r="S27" s="737">
        <f>Υπόδειγμα_3_2!J28</f>
        <v>0</v>
      </c>
      <c r="T27" s="737">
        <f>Υπόδειγμα_3_2!AA229</f>
        <v>0</v>
      </c>
      <c r="U27" s="737">
        <f>Υπόδειγμα_3_2!K28</f>
        <v>0</v>
      </c>
      <c r="V27" s="737">
        <f>Υπόδειγμα_3_2!AB229</f>
        <v>0</v>
      </c>
      <c r="W27" s="738">
        <f>Υπόδειγμα_3_2!L28</f>
        <v>0</v>
      </c>
    </row>
    <row r="28" spans="2:23" ht="12.75">
      <c r="B28" s="634">
        <f>B27+1</f>
        <v>19</v>
      </c>
      <c r="C28" s="862"/>
      <c r="D28" s="604"/>
      <c r="E28" s="635">
        <f>Υπόδειγμα_3_1!E85</f>
        <v>3</v>
      </c>
      <c r="F28" s="604" t="str">
        <f>Υπόδειγμα_3_1!F85</f>
        <v>Ψηφιακές 64 kbps</v>
      </c>
      <c r="G28" s="636"/>
      <c r="H28" s="732">
        <f>Υπόδειγμα_3_1!H85</f>
        <v>0</v>
      </c>
      <c r="I28" s="737">
        <f>Υπόδειγμα_3_1!I85</f>
        <v>0</v>
      </c>
      <c r="J28" s="737">
        <f>Υπόδειγμα_3_1!J85</f>
        <v>0</v>
      </c>
      <c r="K28" s="737">
        <f>Υπόδειγμα_3_1!K85</f>
        <v>0</v>
      </c>
      <c r="L28" s="737">
        <f>Υπόδειγμα_3_1!L85</f>
        <v>0</v>
      </c>
      <c r="M28" s="737">
        <f>Υπόδειγμα_3_1!M85</f>
        <v>0</v>
      </c>
      <c r="N28" s="737">
        <f>Υπόδειγμα_3_1!N85</f>
        <v>0</v>
      </c>
      <c r="O28" s="738">
        <f>Υπόδειγμα_3_1!O85</f>
        <v>0</v>
      </c>
      <c r="P28" s="1237">
        <f>Υπόδειγμα_3_2!Y240</f>
        <v>0</v>
      </c>
      <c r="Q28" s="737">
        <f>Υπόδειγμα_3_2!I29</f>
        <v>0</v>
      </c>
      <c r="R28" s="737">
        <f>Υπόδειγμα_3_2!Z240</f>
        <v>0</v>
      </c>
      <c r="S28" s="737">
        <f>Υπόδειγμα_3_2!J29</f>
        <v>0</v>
      </c>
      <c r="T28" s="737">
        <f>Υπόδειγμα_3_2!AA240</f>
        <v>0</v>
      </c>
      <c r="U28" s="737">
        <f>Υπόδειγμα_3_2!K29</f>
        <v>0</v>
      </c>
      <c r="V28" s="737">
        <f>Υπόδειγμα_3_2!AB240</f>
        <v>0</v>
      </c>
      <c r="W28" s="738">
        <f>Υπόδειγμα_3_2!L29</f>
        <v>0</v>
      </c>
    </row>
    <row r="29" spans="2:23" ht="12.75">
      <c r="B29" s="634">
        <f aca="true" t="shared" si="2" ref="B29:B44">B28+1</f>
        <v>20</v>
      </c>
      <c r="C29" s="862"/>
      <c r="D29" s="604"/>
      <c r="E29" s="635">
        <f>Υπόδειγμα_3_1!E86</f>
        <v>4</v>
      </c>
      <c r="F29" s="604" t="str">
        <f>Υπόδειγμα_3_1!F86</f>
        <v>Ψηφιακές 128 kpbs</v>
      </c>
      <c r="G29" s="636"/>
      <c r="H29" s="732">
        <f>Υπόδειγμα_3_1!H86</f>
        <v>0</v>
      </c>
      <c r="I29" s="737">
        <f>Υπόδειγμα_3_1!I86</f>
        <v>0</v>
      </c>
      <c r="J29" s="737">
        <f>Υπόδειγμα_3_1!J86</f>
        <v>0</v>
      </c>
      <c r="K29" s="737">
        <f>Υπόδειγμα_3_1!K86</f>
        <v>0</v>
      </c>
      <c r="L29" s="737">
        <f>Υπόδειγμα_3_1!L86</f>
        <v>0</v>
      </c>
      <c r="M29" s="737">
        <f>Υπόδειγμα_3_1!M86</f>
        <v>0</v>
      </c>
      <c r="N29" s="737">
        <f>Υπόδειγμα_3_1!N86</f>
        <v>0</v>
      </c>
      <c r="O29" s="738">
        <f>Υπόδειγμα_3_1!O86</f>
        <v>0</v>
      </c>
      <c r="P29" s="1237">
        <f>Υπόδειγμα_3_2!Y246</f>
        <v>0</v>
      </c>
      <c r="Q29" s="737">
        <f>Υπόδειγμα_3_2!I30</f>
        <v>0</v>
      </c>
      <c r="R29" s="737">
        <f>Υπόδειγμα_3_2!Z246</f>
        <v>0</v>
      </c>
      <c r="S29" s="737">
        <f>Υπόδειγμα_3_2!J30</f>
        <v>0</v>
      </c>
      <c r="T29" s="737">
        <f>Υπόδειγμα_3_2!AA246</f>
        <v>0</v>
      </c>
      <c r="U29" s="737">
        <f>Υπόδειγμα_3_2!K30</f>
        <v>0</v>
      </c>
      <c r="V29" s="737">
        <f>Υπόδειγμα_3_2!AB246</f>
        <v>0</v>
      </c>
      <c r="W29" s="738">
        <f>Υπόδειγμα_3_2!L30</f>
        <v>0</v>
      </c>
    </row>
    <row r="30" spans="2:23" ht="12.75">
      <c r="B30" s="634">
        <f t="shared" si="2"/>
        <v>21</v>
      </c>
      <c r="C30" s="862"/>
      <c r="D30" s="604"/>
      <c r="E30" s="635">
        <f>Υπόδειγμα_3_1!E87</f>
        <v>5</v>
      </c>
      <c r="F30" s="604" t="str">
        <f>Υπόδειγμα_3_1!F87</f>
        <v>Ψηφιακές 256 kpbs</v>
      </c>
      <c r="G30" s="636"/>
      <c r="H30" s="732">
        <f>Υπόδειγμα_3_1!H87</f>
        <v>0</v>
      </c>
      <c r="I30" s="737">
        <f>Υπόδειγμα_3_1!I87</f>
        <v>0</v>
      </c>
      <c r="J30" s="737">
        <f>Υπόδειγμα_3_1!J87</f>
        <v>0</v>
      </c>
      <c r="K30" s="737">
        <f>Υπόδειγμα_3_1!K87</f>
        <v>0</v>
      </c>
      <c r="L30" s="737">
        <f>Υπόδειγμα_3_1!L87</f>
        <v>0</v>
      </c>
      <c r="M30" s="737">
        <f>Υπόδειγμα_3_1!M87</f>
        <v>0</v>
      </c>
      <c r="N30" s="737">
        <f>Υπόδειγμα_3_1!N87</f>
        <v>0</v>
      </c>
      <c r="O30" s="738">
        <f>Υπόδειγμα_3_1!O87</f>
        <v>0</v>
      </c>
      <c r="P30" s="1237">
        <f>Υπόδειγμα_3_2!Y247</f>
        <v>0</v>
      </c>
      <c r="Q30" s="737">
        <f>Υπόδειγμα_3_2!I31</f>
        <v>0</v>
      </c>
      <c r="R30" s="737">
        <f>Υπόδειγμα_3_2!Z247</f>
        <v>0</v>
      </c>
      <c r="S30" s="737">
        <f>Υπόδειγμα_3_2!J31</f>
        <v>0</v>
      </c>
      <c r="T30" s="737">
        <f>Υπόδειγμα_3_2!AA247</f>
        <v>0</v>
      </c>
      <c r="U30" s="737">
        <f>Υπόδειγμα_3_2!K31</f>
        <v>0</v>
      </c>
      <c r="V30" s="737">
        <f>Υπόδειγμα_3_2!AB247</f>
        <v>0</v>
      </c>
      <c r="W30" s="738">
        <f>Υπόδειγμα_3_2!L31</f>
        <v>0</v>
      </c>
    </row>
    <row r="31" spans="2:23" ht="12.75">
      <c r="B31" s="634">
        <f t="shared" si="2"/>
        <v>22</v>
      </c>
      <c r="C31" s="862"/>
      <c r="D31" s="604"/>
      <c r="E31" s="635">
        <f>Υπόδειγμα_3_1!E88</f>
        <v>6</v>
      </c>
      <c r="F31" s="604" t="str">
        <f>Υπόδειγμα_3_1!F88</f>
        <v>Ψηφιακές 384 kpbs</v>
      </c>
      <c r="G31" s="636"/>
      <c r="H31" s="732">
        <f>Υπόδειγμα_3_1!H88</f>
        <v>0</v>
      </c>
      <c r="I31" s="737">
        <f>Υπόδειγμα_3_1!I88</f>
        <v>0</v>
      </c>
      <c r="J31" s="737">
        <f>Υπόδειγμα_3_1!J88</f>
        <v>0</v>
      </c>
      <c r="K31" s="737">
        <f>Υπόδειγμα_3_1!K88</f>
        <v>0</v>
      </c>
      <c r="L31" s="737">
        <f>Υπόδειγμα_3_1!L88</f>
        <v>0</v>
      </c>
      <c r="M31" s="737">
        <f>Υπόδειγμα_3_1!M88</f>
        <v>0</v>
      </c>
      <c r="N31" s="737">
        <f>Υπόδειγμα_3_1!N88</f>
        <v>0</v>
      </c>
      <c r="O31" s="738">
        <f>Υπόδειγμα_3_1!O88</f>
        <v>0</v>
      </c>
      <c r="P31" s="1237">
        <f>Υπόδειγμα_3_2!Y248</f>
        <v>0</v>
      </c>
      <c r="Q31" s="737">
        <f>Υπόδειγμα_3_2!I32</f>
        <v>0</v>
      </c>
      <c r="R31" s="737">
        <f>Υπόδειγμα_3_2!Z248</f>
        <v>0</v>
      </c>
      <c r="S31" s="737">
        <f>Υπόδειγμα_3_2!J32</f>
        <v>0</v>
      </c>
      <c r="T31" s="737">
        <f>Υπόδειγμα_3_2!AA248</f>
        <v>0</v>
      </c>
      <c r="U31" s="737">
        <f>Υπόδειγμα_3_2!K32</f>
        <v>0</v>
      </c>
      <c r="V31" s="737">
        <f>Υπόδειγμα_3_2!AB248</f>
        <v>0</v>
      </c>
      <c r="W31" s="738">
        <f>Υπόδειγμα_3_2!L32</f>
        <v>0</v>
      </c>
    </row>
    <row r="32" spans="2:23" ht="12.75">
      <c r="B32" s="634">
        <f t="shared" si="2"/>
        <v>23</v>
      </c>
      <c r="C32" s="862"/>
      <c r="D32" s="604"/>
      <c r="E32" s="635">
        <f>Υπόδειγμα_3_1!E89</f>
        <v>7</v>
      </c>
      <c r="F32" s="604" t="str">
        <f>Υπόδειγμα_3_1!F89</f>
        <v>Ψηφιακές 512 kpbs</v>
      </c>
      <c r="G32" s="636"/>
      <c r="H32" s="732">
        <f>Υπόδειγμα_3_1!H89</f>
        <v>0</v>
      </c>
      <c r="I32" s="737">
        <f>Υπόδειγμα_3_1!I89</f>
        <v>0</v>
      </c>
      <c r="J32" s="737">
        <f>Υπόδειγμα_3_1!J89</f>
        <v>0</v>
      </c>
      <c r="K32" s="737">
        <f>Υπόδειγμα_3_1!K89</f>
        <v>0</v>
      </c>
      <c r="L32" s="737">
        <f>Υπόδειγμα_3_1!L89</f>
        <v>0</v>
      </c>
      <c r="M32" s="737">
        <f>Υπόδειγμα_3_1!M89</f>
        <v>0</v>
      </c>
      <c r="N32" s="737">
        <f>Υπόδειγμα_3_1!N89</f>
        <v>0</v>
      </c>
      <c r="O32" s="738">
        <f>Υπόδειγμα_3_1!O89</f>
        <v>0</v>
      </c>
      <c r="P32" s="1237">
        <f>Υπόδειγμα_3_2!Y249</f>
        <v>0</v>
      </c>
      <c r="Q32" s="737">
        <f>Υπόδειγμα_3_2!I33</f>
        <v>0</v>
      </c>
      <c r="R32" s="737">
        <f>Υπόδειγμα_3_2!Z249</f>
        <v>0</v>
      </c>
      <c r="S32" s="737">
        <f>Υπόδειγμα_3_2!J33</f>
        <v>0</v>
      </c>
      <c r="T32" s="737">
        <f>Υπόδειγμα_3_2!AA249</f>
        <v>0</v>
      </c>
      <c r="U32" s="737">
        <f>Υπόδειγμα_3_2!K33</f>
        <v>0</v>
      </c>
      <c r="V32" s="737">
        <f>Υπόδειγμα_3_2!AB249</f>
        <v>0</v>
      </c>
      <c r="W32" s="738">
        <f>Υπόδειγμα_3_2!L33</f>
        <v>0</v>
      </c>
    </row>
    <row r="33" spans="2:23" ht="12.75">
      <c r="B33" s="634">
        <f t="shared" si="2"/>
        <v>24</v>
      </c>
      <c r="C33" s="862"/>
      <c r="D33" s="604"/>
      <c r="E33" s="635">
        <f>Υπόδειγμα_3_1!E90</f>
        <v>8</v>
      </c>
      <c r="F33" s="604" t="str">
        <f>Υπόδειγμα_3_1!F90</f>
        <v>Ψηφιακές 1024 kpbs</v>
      </c>
      <c r="G33" s="636"/>
      <c r="H33" s="732">
        <f>Υπόδειγμα_3_1!H90</f>
        <v>0</v>
      </c>
      <c r="I33" s="737">
        <f>Υπόδειγμα_3_1!I90</f>
        <v>0</v>
      </c>
      <c r="J33" s="737">
        <f>Υπόδειγμα_3_1!J90</f>
        <v>0</v>
      </c>
      <c r="K33" s="737">
        <f>Υπόδειγμα_3_1!K90</f>
        <v>0</v>
      </c>
      <c r="L33" s="737">
        <f>Υπόδειγμα_3_1!L90</f>
        <v>0</v>
      </c>
      <c r="M33" s="737">
        <f>Υπόδειγμα_3_1!M90</f>
        <v>0</v>
      </c>
      <c r="N33" s="737">
        <f>Υπόδειγμα_3_1!N90</f>
        <v>0</v>
      </c>
      <c r="O33" s="738">
        <f>Υπόδειγμα_3_1!O90</f>
        <v>0</v>
      </c>
      <c r="P33" s="1237">
        <f>Υπόδειγμα_3_2!Y250</f>
        <v>0</v>
      </c>
      <c r="Q33" s="737">
        <f>Υπόδειγμα_3_2!I34</f>
        <v>0</v>
      </c>
      <c r="R33" s="737">
        <f>Υπόδειγμα_3_2!Z250</f>
        <v>0</v>
      </c>
      <c r="S33" s="737">
        <f>Υπόδειγμα_3_2!J34</f>
        <v>0</v>
      </c>
      <c r="T33" s="737">
        <f>Υπόδειγμα_3_2!AA250</f>
        <v>0</v>
      </c>
      <c r="U33" s="737">
        <f>Υπόδειγμα_3_2!K34</f>
        <v>0</v>
      </c>
      <c r="V33" s="737">
        <f>Υπόδειγμα_3_2!AB250</f>
        <v>0</v>
      </c>
      <c r="W33" s="738">
        <f>Υπόδειγμα_3_2!L34</f>
        <v>0</v>
      </c>
    </row>
    <row r="34" spans="2:23" ht="12.75">
      <c r="B34" s="634">
        <f t="shared" si="2"/>
        <v>25</v>
      </c>
      <c r="C34" s="862"/>
      <c r="D34" s="604"/>
      <c r="E34" s="635">
        <f>Υπόδειγμα_3_1!E91</f>
        <v>9</v>
      </c>
      <c r="F34" s="604" t="str">
        <f>Υπόδειγμα_3_1!F91</f>
        <v>Ψηφιακές 1920 kpbs</v>
      </c>
      <c r="G34" s="636"/>
      <c r="H34" s="732">
        <f>Υπόδειγμα_3_1!H91</f>
        <v>0</v>
      </c>
      <c r="I34" s="737">
        <f>Υπόδειγμα_3_1!I91</f>
        <v>0</v>
      </c>
      <c r="J34" s="737">
        <f>Υπόδειγμα_3_1!J91</f>
        <v>0</v>
      </c>
      <c r="K34" s="737">
        <f>Υπόδειγμα_3_1!K91</f>
        <v>0</v>
      </c>
      <c r="L34" s="737">
        <f>Υπόδειγμα_3_1!L91</f>
        <v>0</v>
      </c>
      <c r="M34" s="737">
        <f>Υπόδειγμα_3_1!M91</f>
        <v>0</v>
      </c>
      <c r="N34" s="737">
        <f>Υπόδειγμα_3_1!N91</f>
        <v>0</v>
      </c>
      <c r="O34" s="738">
        <f>Υπόδειγμα_3_1!O91</f>
        <v>0</v>
      </c>
      <c r="P34" s="1237">
        <f>Υπόδειγμα_3_2!Y251</f>
        <v>0</v>
      </c>
      <c r="Q34" s="737">
        <f>Υπόδειγμα_3_2!I35</f>
        <v>0</v>
      </c>
      <c r="R34" s="737">
        <f>Υπόδειγμα_3_2!Z251</f>
        <v>0</v>
      </c>
      <c r="S34" s="737">
        <f>Υπόδειγμα_3_2!J35</f>
        <v>0</v>
      </c>
      <c r="T34" s="737">
        <f>Υπόδειγμα_3_2!AA251</f>
        <v>0</v>
      </c>
      <c r="U34" s="737">
        <f>Υπόδειγμα_3_2!K35</f>
        <v>0</v>
      </c>
      <c r="V34" s="737">
        <f>Υπόδειγμα_3_2!AB251</f>
        <v>0</v>
      </c>
      <c r="W34" s="738">
        <f>Υπόδειγμα_3_2!L35</f>
        <v>0</v>
      </c>
    </row>
    <row r="35" spans="2:23" ht="12.75">
      <c r="B35" s="634">
        <f t="shared" si="2"/>
        <v>26</v>
      </c>
      <c r="C35" s="862"/>
      <c r="D35" s="604"/>
      <c r="E35" s="635">
        <f>Υπόδειγμα_3_1!E92</f>
        <v>10</v>
      </c>
      <c r="F35" s="604" t="str">
        <f>Υπόδειγμα_3_1!F92</f>
        <v>Ψηφιακές 2 Mbps</v>
      </c>
      <c r="G35" s="636"/>
      <c r="H35" s="732">
        <f>Υπόδειγμα_3_1!H92</f>
        <v>0</v>
      </c>
      <c r="I35" s="737">
        <f>Υπόδειγμα_3_1!I92</f>
        <v>0</v>
      </c>
      <c r="J35" s="737">
        <f>Υπόδειγμα_3_1!J92</f>
        <v>0</v>
      </c>
      <c r="K35" s="737">
        <f>Υπόδειγμα_3_1!K92</f>
        <v>0</v>
      </c>
      <c r="L35" s="737">
        <f>Υπόδειγμα_3_1!L92</f>
        <v>0</v>
      </c>
      <c r="M35" s="737">
        <f>Υπόδειγμα_3_1!M92</f>
        <v>0</v>
      </c>
      <c r="N35" s="737">
        <f>Υπόδειγμα_3_1!N92</f>
        <v>0</v>
      </c>
      <c r="O35" s="738">
        <f>Υπόδειγμα_3_1!O92</f>
        <v>0</v>
      </c>
      <c r="P35" s="1237">
        <f>Υπόδειγμα_3_2!Y282</f>
        <v>0</v>
      </c>
      <c r="Q35" s="737">
        <f>Υπόδειγμα_3_2!I36</f>
        <v>0</v>
      </c>
      <c r="R35" s="737">
        <f>Υπόδειγμα_3_2!Z282</f>
        <v>0</v>
      </c>
      <c r="S35" s="737">
        <f>Υπόδειγμα_3_2!J36</f>
        <v>0</v>
      </c>
      <c r="T35" s="737">
        <f>Υπόδειγμα_3_2!AA282</f>
        <v>0</v>
      </c>
      <c r="U35" s="737">
        <f>Υπόδειγμα_3_2!K36</f>
        <v>0</v>
      </c>
      <c r="V35" s="737">
        <f>Υπόδειγμα_3_2!AB282</f>
        <v>0</v>
      </c>
      <c r="W35" s="738">
        <f>Υπόδειγμα_3_2!L36</f>
        <v>0</v>
      </c>
    </row>
    <row r="36" spans="2:23" ht="12.75">
      <c r="B36" s="634">
        <f t="shared" si="2"/>
        <v>27</v>
      </c>
      <c r="C36" s="862"/>
      <c r="D36" s="604"/>
      <c r="E36" s="635">
        <f>Υπόδειγμα_3_1!E93</f>
        <v>11</v>
      </c>
      <c r="F36" s="604" t="str">
        <f>Υπόδειγμα_3_1!F93</f>
        <v>Ψηφιακές 34 Mbps </v>
      </c>
      <c r="G36" s="636"/>
      <c r="H36" s="732">
        <f>Υπόδειγμα_3_1!H93</f>
        <v>0</v>
      </c>
      <c r="I36" s="737">
        <f>Υπόδειγμα_3_1!I93</f>
        <v>0</v>
      </c>
      <c r="J36" s="737">
        <f>Υπόδειγμα_3_1!J93</f>
        <v>0</v>
      </c>
      <c r="K36" s="737">
        <f>Υπόδειγμα_3_1!K93</f>
        <v>0</v>
      </c>
      <c r="L36" s="737">
        <f>Υπόδειγμα_3_1!L93</f>
        <v>0</v>
      </c>
      <c r="M36" s="737">
        <f>Υπόδειγμα_3_1!M93</f>
        <v>0</v>
      </c>
      <c r="N36" s="737">
        <f>Υπόδειγμα_3_1!N93</f>
        <v>0</v>
      </c>
      <c r="O36" s="738">
        <f>Υπόδειγμα_3_1!O93</f>
        <v>0</v>
      </c>
      <c r="P36" s="1237">
        <f>Υπόδειγμα_3_2!Y288</f>
        <v>0</v>
      </c>
      <c r="Q36" s="737">
        <f>Υπόδειγμα_3_2!I37</f>
        <v>0</v>
      </c>
      <c r="R36" s="737">
        <f>Υπόδειγμα_3_2!Z288</f>
        <v>0</v>
      </c>
      <c r="S36" s="737">
        <f>Υπόδειγμα_3_2!J37</f>
        <v>0</v>
      </c>
      <c r="T36" s="737">
        <f>Υπόδειγμα_3_2!AA288</f>
        <v>0</v>
      </c>
      <c r="U36" s="737">
        <f>Υπόδειγμα_3_2!K37</f>
        <v>0</v>
      </c>
      <c r="V36" s="737">
        <f>Υπόδειγμα_3_2!AB288</f>
        <v>0</v>
      </c>
      <c r="W36" s="738">
        <f>Υπόδειγμα_3_2!L37</f>
        <v>0</v>
      </c>
    </row>
    <row r="37" spans="2:23" ht="12.75">
      <c r="B37" s="634">
        <f t="shared" si="2"/>
        <v>28</v>
      </c>
      <c r="C37" s="862"/>
      <c r="D37" s="604"/>
      <c r="E37" s="635">
        <f>Υπόδειγμα_3_1!E94</f>
        <v>12</v>
      </c>
      <c r="F37" s="604" t="str">
        <f>Υπόδειγμα_3_1!F94</f>
        <v>Ψηφιακές 155 Mbps</v>
      </c>
      <c r="G37" s="636"/>
      <c r="H37" s="732">
        <f>Υπόδειγμα_3_1!H94</f>
        <v>0</v>
      </c>
      <c r="I37" s="737">
        <f>Υπόδειγμα_3_1!I94</f>
        <v>0</v>
      </c>
      <c r="J37" s="737">
        <f>Υπόδειγμα_3_1!J94</f>
        <v>0</v>
      </c>
      <c r="K37" s="737">
        <f>Υπόδειγμα_3_1!K94</f>
        <v>0</v>
      </c>
      <c r="L37" s="737">
        <f>Υπόδειγμα_3_1!L94</f>
        <v>0</v>
      </c>
      <c r="M37" s="737">
        <f>Υπόδειγμα_3_1!M94</f>
        <v>0</v>
      </c>
      <c r="N37" s="737">
        <f>Υπόδειγμα_3_1!N94</f>
        <v>0</v>
      </c>
      <c r="O37" s="738">
        <f>Υπόδειγμα_3_1!O94</f>
        <v>0</v>
      </c>
      <c r="P37" s="1237">
        <f>Υπόδειγμα_3_2!Y294</f>
        <v>0</v>
      </c>
      <c r="Q37" s="737">
        <f>Υπόδειγμα_3_2!I38</f>
        <v>0</v>
      </c>
      <c r="R37" s="737">
        <f>Υπόδειγμα_3_2!Z294</f>
        <v>0</v>
      </c>
      <c r="S37" s="737">
        <f>Υπόδειγμα_3_2!J38</f>
        <v>0</v>
      </c>
      <c r="T37" s="737">
        <f>Υπόδειγμα_3_2!AA294</f>
        <v>0</v>
      </c>
      <c r="U37" s="737">
        <f>Υπόδειγμα_3_2!K38</f>
        <v>0</v>
      </c>
      <c r="V37" s="737">
        <f>Υπόδειγμα_3_2!AB294</f>
        <v>0</v>
      </c>
      <c r="W37" s="738">
        <f>Υπόδειγμα_3_2!L38</f>
        <v>0</v>
      </c>
    </row>
    <row r="38" spans="2:23" ht="12.75">
      <c r="B38" s="634">
        <f t="shared" si="2"/>
        <v>29</v>
      </c>
      <c r="C38" s="862"/>
      <c r="D38" s="604"/>
      <c r="E38" s="635">
        <f>Υπόδειγμα_3_1!E95</f>
        <v>13</v>
      </c>
      <c r="F38" s="604" t="str">
        <f>Υπόδειγμα_3_1!F95</f>
        <v>Ψηφιακές &gt; 155 Mbps</v>
      </c>
      <c r="G38" s="636"/>
      <c r="H38" s="732">
        <f>Υπόδειγμα_3_1!H95</f>
        <v>0</v>
      </c>
      <c r="I38" s="737">
        <f>Υπόδειγμα_3_1!I95</f>
        <v>0</v>
      </c>
      <c r="J38" s="737">
        <f>Υπόδειγμα_3_1!J95</f>
        <v>0</v>
      </c>
      <c r="K38" s="737">
        <f>Υπόδειγμα_3_1!K95</f>
        <v>0</v>
      </c>
      <c r="L38" s="737">
        <f>Υπόδειγμα_3_1!L95</f>
        <v>0</v>
      </c>
      <c r="M38" s="737">
        <f>Υπόδειγμα_3_1!M95</f>
        <v>0</v>
      </c>
      <c r="N38" s="737">
        <f>Υπόδειγμα_3_1!N95</f>
        <v>0</v>
      </c>
      <c r="O38" s="738">
        <f>Υπόδειγμα_3_1!O95</f>
        <v>0</v>
      </c>
      <c r="P38" s="1237">
        <f>Υπόδειγμα_3_2!Y300</f>
        <v>0</v>
      </c>
      <c r="Q38" s="737">
        <f>Υπόδειγμα_3_2!I39</f>
        <v>0</v>
      </c>
      <c r="R38" s="737">
        <f>Υπόδειγμα_3_2!Z300</f>
        <v>0</v>
      </c>
      <c r="S38" s="737">
        <f>Υπόδειγμα_3_2!J39</f>
        <v>0</v>
      </c>
      <c r="T38" s="737">
        <f>Υπόδειγμα_3_2!AA300</f>
        <v>0</v>
      </c>
      <c r="U38" s="737">
        <f>Υπόδειγμα_3_2!K39</f>
        <v>0</v>
      </c>
      <c r="V38" s="737">
        <f>Υπόδειγμα_3_2!AB300</f>
        <v>0</v>
      </c>
      <c r="W38" s="738">
        <f>Υπόδειγμα_3_2!L39</f>
        <v>0</v>
      </c>
    </row>
    <row r="39" spans="2:23" ht="12.75">
      <c r="B39" s="634">
        <f t="shared" si="2"/>
        <v>30</v>
      </c>
      <c r="C39" s="862"/>
      <c r="D39" s="604"/>
      <c r="E39" s="635">
        <f>Υπόδειγμα_3_1!E96</f>
        <v>14</v>
      </c>
      <c r="F39" s="604" t="str">
        <f>Υπόδειγμα_3_1!F96</f>
        <v>Ζεύξεις διασύνδεσης</v>
      </c>
      <c r="G39" s="636"/>
      <c r="H39" s="732">
        <f>Υπόδειγμα_3_1!H96</f>
        <v>0</v>
      </c>
      <c r="I39" s="737">
        <f>Υπόδειγμα_3_1!I96</f>
        <v>0</v>
      </c>
      <c r="J39" s="737">
        <f>Υπόδειγμα_3_1!J96</f>
        <v>0</v>
      </c>
      <c r="K39" s="737">
        <f>Υπόδειγμα_3_1!K96</f>
        <v>0</v>
      </c>
      <c r="L39" s="737">
        <f>Υπόδειγμα_3_1!L96</f>
        <v>0</v>
      </c>
      <c r="M39" s="737">
        <f>Υπόδειγμα_3_1!M96</f>
        <v>0</v>
      </c>
      <c r="N39" s="737">
        <f>Υπόδειγμα_3_1!N96</f>
        <v>0</v>
      </c>
      <c r="O39" s="738">
        <f>Υπόδειγμα_3_1!O96</f>
        <v>0</v>
      </c>
      <c r="P39" s="1237">
        <f>Υπόδειγμα_3_2!Y306</f>
        <v>0</v>
      </c>
      <c r="Q39" s="737">
        <f>Υπόδειγμα_3_2!I40</f>
        <v>0</v>
      </c>
      <c r="R39" s="737">
        <f>Υπόδειγμα_3_2!Z306</f>
        <v>0</v>
      </c>
      <c r="S39" s="737">
        <f>Υπόδειγμα_3_2!J40</f>
        <v>0</v>
      </c>
      <c r="T39" s="737">
        <f>Υπόδειγμα_3_2!AA306</f>
        <v>0</v>
      </c>
      <c r="U39" s="737">
        <f>Υπόδειγμα_3_2!K40</f>
        <v>0</v>
      </c>
      <c r="V39" s="737">
        <f>Υπόδειγμα_3_2!AB306</f>
        <v>0</v>
      </c>
      <c r="W39" s="738">
        <f>Υπόδειγμα_3_2!L40</f>
        <v>0</v>
      </c>
    </row>
    <row r="40" spans="2:23" ht="12.75">
      <c r="B40" s="634">
        <f t="shared" si="2"/>
        <v>31</v>
      </c>
      <c r="C40" s="862"/>
      <c r="D40" s="604"/>
      <c r="E40" s="635">
        <f>Υπόδειγμα_3_1!E97</f>
        <v>15</v>
      </c>
      <c r="F40" s="604" t="str">
        <f>Υπόδειγμα_3_1!F97</f>
        <v>Ραδιοφωνική μετάδοση</v>
      </c>
      <c r="G40" s="636"/>
      <c r="H40" s="732">
        <f>Υπόδειγμα_3_1!H97</f>
        <v>0</v>
      </c>
      <c r="I40" s="737">
        <f>Υπόδειγμα_3_1!I97</f>
        <v>0</v>
      </c>
      <c r="J40" s="737">
        <f>Υπόδειγμα_3_1!J97</f>
        <v>0</v>
      </c>
      <c r="K40" s="737">
        <f>Υπόδειγμα_3_1!K97</f>
        <v>0</v>
      </c>
      <c r="L40" s="737">
        <f>Υπόδειγμα_3_1!L97</f>
        <v>0</v>
      </c>
      <c r="M40" s="737">
        <f>Υπόδειγμα_3_1!M97</f>
        <v>0</v>
      </c>
      <c r="N40" s="737">
        <f>Υπόδειγμα_3_1!N97</f>
        <v>0</v>
      </c>
      <c r="O40" s="738">
        <f>Υπόδειγμα_3_1!O97</f>
        <v>0</v>
      </c>
      <c r="P40" s="1237">
        <f>Υπόδειγμα_3_2!Y312</f>
        <v>0</v>
      </c>
      <c r="Q40" s="737">
        <f>Υπόδειγμα_3_2!I41</f>
        <v>0</v>
      </c>
      <c r="R40" s="737">
        <f>Υπόδειγμα_3_2!Z312</f>
        <v>0</v>
      </c>
      <c r="S40" s="737">
        <f>Υπόδειγμα_3_2!J41</f>
        <v>0</v>
      </c>
      <c r="T40" s="737">
        <f>Υπόδειγμα_3_2!AA312</f>
        <v>0</v>
      </c>
      <c r="U40" s="737">
        <f>Υπόδειγμα_3_2!K41</f>
        <v>0</v>
      </c>
      <c r="V40" s="737">
        <f>Υπόδειγμα_3_2!AB312</f>
        <v>0</v>
      </c>
      <c r="W40" s="738">
        <f>Υπόδειγμα_3_2!L41</f>
        <v>0</v>
      </c>
    </row>
    <row r="41" spans="2:23" ht="12.75">
      <c r="B41" s="634">
        <f t="shared" si="2"/>
        <v>32</v>
      </c>
      <c r="C41" s="863"/>
      <c r="D41" s="755"/>
      <c r="E41" s="753">
        <f>Υπόδειγμα_3_1!E98</f>
        <v>16</v>
      </c>
      <c r="F41" s="755" t="str">
        <f>Υπόδειγμα_3_1!F98</f>
        <v>Τηλεοπτική μετάδοση</v>
      </c>
      <c r="G41" s="756"/>
      <c r="H41" s="725">
        <f>Υπόδειγμα_3_1!H98</f>
        <v>0</v>
      </c>
      <c r="I41" s="726">
        <f>Υπόδειγμα_3_1!I98</f>
        <v>0</v>
      </c>
      <c r="J41" s="726">
        <f>Υπόδειγμα_3_1!J98</f>
        <v>0</v>
      </c>
      <c r="K41" s="726">
        <f>Υπόδειγμα_3_1!K98</f>
        <v>0</v>
      </c>
      <c r="L41" s="726">
        <f>Υπόδειγμα_3_1!L98</f>
        <v>0</v>
      </c>
      <c r="M41" s="726">
        <f>Υπόδειγμα_3_1!M98</f>
        <v>0</v>
      </c>
      <c r="N41" s="726">
        <f>Υπόδειγμα_3_1!N98</f>
        <v>0</v>
      </c>
      <c r="O41" s="727">
        <f>Υπόδειγμα_3_1!O98</f>
        <v>0</v>
      </c>
      <c r="P41" s="1238">
        <f>Υπόδειγμα_3_2!Y318</f>
        <v>0</v>
      </c>
      <c r="Q41" s="726">
        <f>Υπόδειγμα_3_2!I42</f>
        <v>0</v>
      </c>
      <c r="R41" s="726">
        <f>Υπόδειγμα_3_2!Z318</f>
        <v>0</v>
      </c>
      <c r="S41" s="726">
        <f>Υπόδειγμα_3_2!J42</f>
        <v>0</v>
      </c>
      <c r="T41" s="726">
        <f>Υπόδειγμα_3_2!AA318</f>
        <v>0</v>
      </c>
      <c r="U41" s="726">
        <f>Υπόδειγμα_3_2!K42</f>
        <v>0</v>
      </c>
      <c r="V41" s="726">
        <f>Υπόδειγμα_3_2!AB318</f>
        <v>0</v>
      </c>
      <c r="W41" s="727">
        <f>Υπόδειγμα_3_2!L42</f>
        <v>0</v>
      </c>
    </row>
    <row r="42" spans="2:23" ht="12.75">
      <c r="B42" s="634">
        <f t="shared" si="2"/>
        <v>33</v>
      </c>
      <c r="C42" s="760"/>
      <c r="D42" s="743" t="str">
        <f>"5"</f>
        <v>5</v>
      </c>
      <c r="E42" s="744" t="str">
        <f>Υπόδειγμα_3_2!C319</f>
        <v>Χονδρική ευρυζωνική πρόσβαση (τμήμα δικτύου κορμού)</v>
      </c>
      <c r="F42" s="744"/>
      <c r="G42" s="748"/>
      <c r="H42" s="758"/>
      <c r="I42" s="757"/>
      <c r="J42" s="757"/>
      <c r="K42" s="757"/>
      <c r="L42" s="757"/>
      <c r="M42" s="757"/>
      <c r="N42" s="757"/>
      <c r="O42" s="759"/>
      <c r="P42" s="760"/>
      <c r="Q42" s="757"/>
      <c r="R42" s="757"/>
      <c r="S42" s="757"/>
      <c r="T42" s="757"/>
      <c r="U42" s="757"/>
      <c r="V42" s="757"/>
      <c r="W42" s="759"/>
    </row>
    <row r="43" spans="2:23" ht="12.75">
      <c r="B43" s="634">
        <f t="shared" si="2"/>
        <v>34</v>
      </c>
      <c r="C43" s="760"/>
      <c r="D43" s="744"/>
      <c r="E43" s="744"/>
      <c r="F43" s="761" t="str">
        <f>Υπόδειγμα_3_2!F327</f>
        <v>OKΣYA</v>
      </c>
      <c r="G43" s="748"/>
      <c r="H43" s="762"/>
      <c r="I43" s="763"/>
      <c r="J43" s="763"/>
      <c r="K43" s="763"/>
      <c r="L43" s="763"/>
      <c r="M43" s="763"/>
      <c r="N43" s="763"/>
      <c r="O43" s="1243"/>
      <c r="P43" s="1237">
        <f>Υπόδειγμα_3_2!Y327</f>
        <v>0</v>
      </c>
      <c r="Q43" s="737">
        <f>Υπόδειγμα_3_2!I75</f>
        <v>0</v>
      </c>
      <c r="R43" s="737">
        <f>Υπόδειγμα_3_2!Z327</f>
        <v>0</v>
      </c>
      <c r="S43" s="737">
        <f>Υπόδειγμα_3_2!J75</f>
        <v>0</v>
      </c>
      <c r="T43" s="737">
        <f>Υπόδειγμα_3_2!AA327</f>
        <v>0</v>
      </c>
      <c r="U43" s="737">
        <f>Υπόδειγμα_3_2!K75</f>
        <v>0</v>
      </c>
      <c r="V43" s="737">
        <f>Υπόδειγμα_3_2!AB327</f>
        <v>0</v>
      </c>
      <c r="W43" s="738">
        <f>Υπόδειγμα_3_2!L75</f>
        <v>0</v>
      </c>
    </row>
    <row r="44" spans="2:23" ht="12.75">
      <c r="B44" s="634">
        <f t="shared" si="2"/>
        <v>35</v>
      </c>
      <c r="C44" s="861"/>
      <c r="D44" s="797" t="str">
        <f>"6"</f>
        <v>6</v>
      </c>
      <c r="E44" s="773" t="str">
        <f>Υπόδειγμα_3_2!D347</f>
        <v>Υπηρεσίες διασύνδεσης που παρέχονται σε αιτούμενους πρόσβαση</v>
      </c>
      <c r="F44" s="773"/>
      <c r="G44" s="775"/>
      <c r="H44" s="764"/>
      <c r="I44" s="765"/>
      <c r="J44" s="757"/>
      <c r="K44" s="757"/>
      <c r="L44" s="757"/>
      <c r="M44" s="757"/>
      <c r="N44" s="757"/>
      <c r="O44" s="759"/>
      <c r="P44" s="760"/>
      <c r="Q44" s="757"/>
      <c r="R44" s="757"/>
      <c r="S44" s="757"/>
      <c r="T44" s="757"/>
      <c r="U44" s="757"/>
      <c r="V44" s="757"/>
      <c r="W44" s="759"/>
    </row>
    <row r="45" spans="2:23" ht="12.75">
      <c r="B45" s="634">
        <f aca="true" t="shared" si="3" ref="B45:B67">B44+1</f>
        <v>36</v>
      </c>
      <c r="C45" s="861"/>
      <c r="D45" s="773"/>
      <c r="E45" s="773" t="str">
        <f>"6.1"</f>
        <v>6.1</v>
      </c>
      <c r="F45" s="774" t="str">
        <f>Υπόδειγμα_3_2!E348</f>
        <v>Εκκίνηση κλήσεων (μόνο τοπική)</v>
      </c>
      <c r="G45" s="775"/>
      <c r="H45" s="768"/>
      <c r="I45" s="769"/>
      <c r="J45" s="769"/>
      <c r="K45" s="769"/>
      <c r="L45" s="769"/>
      <c r="M45" s="769"/>
      <c r="N45" s="769"/>
      <c r="O45" s="1023"/>
      <c r="P45" s="1237">
        <f>Υπόδειγμα_3_2!V348</f>
        <v>0</v>
      </c>
      <c r="Q45" s="737">
        <f>Υπόδειγμα_3_2!W348</f>
        <v>0</v>
      </c>
      <c r="R45" s="737">
        <f>Υπόδειγμα_3_2!X348</f>
        <v>0</v>
      </c>
      <c r="S45" s="737">
        <f>Υπόδειγμα_3_2!Y348</f>
        <v>0</v>
      </c>
      <c r="T45" s="737">
        <f>Υπόδειγμα_3_2!Z348</f>
        <v>0</v>
      </c>
      <c r="U45" s="737">
        <f>Υπόδειγμα_3_2!AA348</f>
        <v>0</v>
      </c>
      <c r="V45" s="737">
        <f>Υπόδειγμα_3_2!AB348</f>
        <v>0</v>
      </c>
      <c r="W45" s="738">
        <f>Υπόδειγμα_3_2!AC348</f>
        <v>0</v>
      </c>
    </row>
    <row r="46" spans="2:23" ht="12.75">
      <c r="B46" s="634">
        <f t="shared" si="3"/>
        <v>37</v>
      </c>
      <c r="C46" s="862"/>
      <c r="D46" s="604"/>
      <c r="E46" s="604" t="str">
        <f>"6.2"</f>
        <v>6.2</v>
      </c>
      <c r="F46" s="766" t="str">
        <f>Υπόδειγμα_3_2!E349</f>
        <v>Τερματισμός κλήσεων (μόνο τοπικός)</v>
      </c>
      <c r="G46" s="767"/>
      <c r="H46" s="770"/>
      <c r="I46" s="771"/>
      <c r="J46" s="771"/>
      <c r="K46" s="771"/>
      <c r="L46" s="771"/>
      <c r="M46" s="771"/>
      <c r="N46" s="771"/>
      <c r="O46" s="1244"/>
      <c r="P46" s="1237">
        <f>Υπόδειγμα_3_2!V349</f>
        <v>0</v>
      </c>
      <c r="Q46" s="737">
        <f>Υπόδειγμα_3_2!W349</f>
        <v>0</v>
      </c>
      <c r="R46" s="737">
        <f>Υπόδειγμα_3_2!X349</f>
        <v>0</v>
      </c>
      <c r="S46" s="737">
        <f>Υπόδειγμα_3_2!Y349</f>
        <v>0</v>
      </c>
      <c r="T46" s="737">
        <f>Υπόδειγμα_3_2!Z349</f>
        <v>0</v>
      </c>
      <c r="U46" s="737">
        <f>Υπόδειγμα_3_2!AA349</f>
        <v>0</v>
      </c>
      <c r="V46" s="737">
        <f>Υπόδειγμα_3_2!AB349</f>
        <v>0</v>
      </c>
      <c r="W46" s="738">
        <f>Υπόδειγμα_3_2!AC349</f>
        <v>0</v>
      </c>
    </row>
    <row r="47" spans="2:23" ht="12.75">
      <c r="B47" s="634">
        <f t="shared" si="3"/>
        <v>38</v>
      </c>
      <c r="C47" s="862"/>
      <c r="D47" s="604"/>
      <c r="E47" s="604" t="str">
        <f>"6.3"</f>
        <v>6.3</v>
      </c>
      <c r="F47" s="766" t="str">
        <f>Υπόδειγμα_3_2!E350</f>
        <v>Υπηρεσίες διαβίβασης που προσφέρονται με εκκίνηση/τερματισμό</v>
      </c>
      <c r="G47" s="767"/>
      <c r="H47" s="764"/>
      <c r="I47" s="776"/>
      <c r="J47" s="757"/>
      <c r="K47" s="757"/>
      <c r="L47" s="757"/>
      <c r="M47" s="757"/>
      <c r="N47" s="757"/>
      <c r="O47" s="759"/>
      <c r="P47" s="744"/>
      <c r="Q47" s="777"/>
      <c r="R47" s="777"/>
      <c r="S47" s="777"/>
      <c r="T47" s="777"/>
      <c r="U47" s="777"/>
      <c r="V47" s="777"/>
      <c r="W47" s="759"/>
    </row>
    <row r="48" spans="2:23" ht="12.75">
      <c r="B48" s="634">
        <f t="shared" si="3"/>
        <v>39</v>
      </c>
      <c r="C48" s="862"/>
      <c r="D48" s="604"/>
      <c r="E48" s="604" t="str">
        <f>"6.3.1"</f>
        <v>6.3.1</v>
      </c>
      <c r="F48" s="778" t="str">
        <f>Υπόδειγμα_3_2!F351</f>
        <v>Απλή διαβίβαση</v>
      </c>
      <c r="G48" s="779"/>
      <c r="H48" s="768"/>
      <c r="I48" s="769"/>
      <c r="J48" s="769"/>
      <c r="K48" s="769"/>
      <c r="L48" s="769"/>
      <c r="M48" s="769"/>
      <c r="N48" s="769"/>
      <c r="O48" s="1023"/>
      <c r="P48" s="1237">
        <f>Υπόδειγμα_3_2!V351</f>
        <v>0</v>
      </c>
      <c r="Q48" s="737">
        <f>Υπόδειγμα_3_2!W351</f>
        <v>0</v>
      </c>
      <c r="R48" s="737">
        <f>Υπόδειγμα_3_2!X351</f>
        <v>0</v>
      </c>
      <c r="S48" s="737">
        <f>Υπόδειγμα_3_2!Y351</f>
        <v>0</v>
      </c>
      <c r="T48" s="737">
        <f>Υπόδειγμα_3_2!Z351</f>
        <v>0</v>
      </c>
      <c r="U48" s="737">
        <f>Υπόδειγμα_3_2!AA351</f>
        <v>0</v>
      </c>
      <c r="V48" s="737">
        <f>Υπόδειγμα_3_2!AB351</f>
        <v>0</v>
      </c>
      <c r="W48" s="738">
        <f>Υπόδειγμα_3_2!AC351</f>
        <v>0</v>
      </c>
    </row>
    <row r="49" spans="2:23" ht="12.75">
      <c r="B49" s="634">
        <f t="shared" si="3"/>
        <v>40</v>
      </c>
      <c r="C49" s="862"/>
      <c r="D49" s="604"/>
      <c r="E49" s="604" t="str">
        <f>"6.3.2"</f>
        <v>6.3.2</v>
      </c>
      <c r="F49" s="778" t="str">
        <f>Υπόδειγμα_3_2!F352</f>
        <v>Διπλή διαβίβαση</v>
      </c>
      <c r="G49" s="779"/>
      <c r="H49" s="768"/>
      <c r="I49" s="769"/>
      <c r="J49" s="769"/>
      <c r="K49" s="769"/>
      <c r="L49" s="769"/>
      <c r="M49" s="769"/>
      <c r="N49" s="769"/>
      <c r="O49" s="1023"/>
      <c r="P49" s="1237">
        <f>Υπόδειγμα_3_2!V352</f>
        <v>0</v>
      </c>
      <c r="Q49" s="737">
        <f>Υπόδειγμα_3_2!W352</f>
        <v>0</v>
      </c>
      <c r="R49" s="737">
        <f>Υπόδειγμα_3_2!X352</f>
        <v>0</v>
      </c>
      <c r="S49" s="737">
        <f>Υπόδειγμα_3_2!Y352</f>
        <v>0</v>
      </c>
      <c r="T49" s="737">
        <f>Υπόδειγμα_3_2!Z352</f>
        <v>0</v>
      </c>
      <c r="U49" s="737">
        <f>Υπόδειγμα_3_2!AA352</f>
        <v>0</v>
      </c>
      <c r="V49" s="737">
        <f>Υπόδειγμα_3_2!AB352</f>
        <v>0</v>
      </c>
      <c r="W49" s="738">
        <f>Υπόδειγμα_3_2!AC352</f>
        <v>0</v>
      </c>
    </row>
    <row r="50" spans="2:23" ht="12.75">
      <c r="B50" s="634">
        <f t="shared" si="3"/>
        <v>41</v>
      </c>
      <c r="C50" s="862"/>
      <c r="D50" s="604"/>
      <c r="E50" s="604" t="str">
        <f>"6.4"</f>
        <v>6.4</v>
      </c>
      <c r="F50" s="766" t="str">
        <f>Υπόδειγμα_3_2!E353</f>
        <v>Διαβίβαση μεταξύ άλλων δικτύων</v>
      </c>
      <c r="G50" s="767"/>
      <c r="H50" s="764"/>
      <c r="I50" s="776"/>
      <c r="J50" s="757"/>
      <c r="K50" s="757"/>
      <c r="L50" s="757"/>
      <c r="M50" s="757"/>
      <c r="N50" s="757"/>
      <c r="O50" s="759"/>
      <c r="P50" s="1239"/>
      <c r="Q50" s="780"/>
      <c r="R50" s="780"/>
      <c r="S50" s="780"/>
      <c r="T50" s="780"/>
      <c r="U50" s="780"/>
      <c r="V50" s="780"/>
      <c r="W50" s="781"/>
    </row>
    <row r="51" spans="2:23" ht="12.75">
      <c r="B51" s="634">
        <f t="shared" si="3"/>
        <v>42</v>
      </c>
      <c r="C51" s="862"/>
      <c r="D51" s="604"/>
      <c r="E51" s="604" t="str">
        <f>"6.4.1"</f>
        <v>6.4.1</v>
      </c>
      <c r="F51" s="778" t="str">
        <f>Υπόδειγμα_3_2!F354</f>
        <v>Απλή διαβίβαση</v>
      </c>
      <c r="G51" s="779"/>
      <c r="H51" s="782"/>
      <c r="I51" s="782"/>
      <c r="J51" s="783"/>
      <c r="K51" s="783"/>
      <c r="L51" s="783"/>
      <c r="M51" s="783"/>
      <c r="N51" s="783"/>
      <c r="O51" s="1245"/>
      <c r="P51" s="1237">
        <f>Υπόδειγμα_3_2!V354</f>
        <v>0</v>
      </c>
      <c r="Q51" s="737">
        <f>Υπόδειγμα_3_2!W354</f>
        <v>0</v>
      </c>
      <c r="R51" s="737">
        <f>Υπόδειγμα_3_2!X354</f>
        <v>0</v>
      </c>
      <c r="S51" s="737">
        <f>Υπόδειγμα_3_2!Y354</f>
        <v>0</v>
      </c>
      <c r="T51" s="737">
        <f>Υπόδειγμα_3_2!Z354</f>
        <v>0</v>
      </c>
      <c r="U51" s="737">
        <f>Υπόδειγμα_3_2!AA354</f>
        <v>0</v>
      </c>
      <c r="V51" s="737">
        <f>Υπόδειγμα_3_2!AB354</f>
        <v>0</v>
      </c>
      <c r="W51" s="738">
        <f>Υπόδειγμα_3_2!AC354</f>
        <v>0</v>
      </c>
    </row>
    <row r="52" spans="2:25" ht="12.75">
      <c r="B52" s="634">
        <f t="shared" si="3"/>
        <v>43</v>
      </c>
      <c r="C52" s="1455"/>
      <c r="D52" s="1456"/>
      <c r="E52" s="1456" t="str">
        <f>"6.4.2"</f>
        <v>6.4.2</v>
      </c>
      <c r="F52" s="1457" t="str">
        <f>Υπόδειγμα_3_2!F355</f>
        <v>Διπλή διαβίβαση</v>
      </c>
      <c r="G52" s="1462"/>
      <c r="H52" s="1463"/>
      <c r="I52" s="1463"/>
      <c r="J52" s="1464"/>
      <c r="K52" s="1464"/>
      <c r="L52" s="1464"/>
      <c r="M52" s="1464"/>
      <c r="N52" s="1464"/>
      <c r="O52" s="1465"/>
      <c r="P52" s="1466">
        <f>Υπόδειγμα_3_2!V355</f>
        <v>0</v>
      </c>
      <c r="Q52" s="1467">
        <f>Υπόδειγμα_3_2!W355</f>
        <v>0</v>
      </c>
      <c r="R52" s="1467">
        <f>Υπόδειγμα_3_2!X355</f>
        <v>0</v>
      </c>
      <c r="S52" s="1467">
        <f>Υπόδειγμα_3_2!Y355</f>
        <v>0</v>
      </c>
      <c r="T52" s="1467">
        <f>Υπόδειγμα_3_2!Z355</f>
        <v>0</v>
      </c>
      <c r="U52" s="1467">
        <f>Υπόδειγμα_3_2!AA355</f>
        <v>0</v>
      </c>
      <c r="V52" s="1467">
        <f>Υπόδειγμα_3_2!AB355</f>
        <v>0</v>
      </c>
      <c r="W52" s="1468">
        <f>Υπόδειγμα_3_2!AC355</f>
        <v>0</v>
      </c>
      <c r="X52" s="1469"/>
      <c r="Y52" s="1469"/>
    </row>
    <row r="53" spans="2:25" ht="12.75">
      <c r="B53" s="634">
        <f t="shared" si="3"/>
        <v>44</v>
      </c>
      <c r="C53" s="1455"/>
      <c r="D53" s="1456"/>
      <c r="E53" s="1456" t="str">
        <f>"6.5"</f>
        <v>6.5</v>
      </c>
      <c r="F53" s="1458" t="str">
        <f>Υπόδειγμα_3_2!E356</f>
        <v>Θύρες διασύνδεσης</v>
      </c>
      <c r="G53" s="1462"/>
      <c r="H53" s="1470"/>
      <c r="I53" s="1470"/>
      <c r="J53" s="1471"/>
      <c r="K53" s="1471"/>
      <c r="L53" s="1471"/>
      <c r="M53" s="1471"/>
      <c r="N53" s="1471"/>
      <c r="O53" s="1472"/>
      <c r="P53" s="1466">
        <f>Υπόδειγμα_3_2!V356</f>
        <v>0</v>
      </c>
      <c r="Q53" s="1467">
        <f>Υπόδειγμα_3_2!W356</f>
        <v>0</v>
      </c>
      <c r="R53" s="1467">
        <f>Υπόδειγμα_3_2!X356</f>
        <v>0</v>
      </c>
      <c r="S53" s="1467">
        <f>Υπόδειγμα_3_2!Y356</f>
        <v>0</v>
      </c>
      <c r="T53" s="1467">
        <f>Υπόδειγμα_3_2!Z356</f>
        <v>0</v>
      </c>
      <c r="U53" s="1467">
        <f>Υπόδειγμα_3_2!AA356</f>
        <v>0</v>
      </c>
      <c r="V53" s="1467">
        <f>Υπόδειγμα_3_2!AB356</f>
        <v>0</v>
      </c>
      <c r="W53" s="1468">
        <f>Υπόδειγμα_3_2!AC356</f>
        <v>0</v>
      </c>
      <c r="X53" s="1469"/>
      <c r="Y53" s="1469"/>
    </row>
    <row r="54" spans="2:25" ht="12.75">
      <c r="B54" s="634">
        <f t="shared" si="3"/>
        <v>45</v>
      </c>
      <c r="C54" s="1455"/>
      <c r="D54" s="1456"/>
      <c r="E54" s="1456" t="str">
        <f>"6.6"</f>
        <v>6.6</v>
      </c>
      <c r="F54" s="1458" t="str">
        <f>Υπόδειγμα_3_2!E357</f>
        <v>Σηματοδοσία διασύνδεσης</v>
      </c>
      <c r="G54" s="1462"/>
      <c r="H54" s="1463"/>
      <c r="I54" s="1463"/>
      <c r="J54" s="1464"/>
      <c r="K54" s="1464"/>
      <c r="L54" s="1464"/>
      <c r="M54" s="1464"/>
      <c r="N54" s="1464"/>
      <c r="O54" s="1465"/>
      <c r="P54" s="1466">
        <f>Υπόδειγμα_3_2!V357</f>
        <v>0</v>
      </c>
      <c r="Q54" s="1467">
        <f>Υπόδειγμα_3_2!W357</f>
        <v>0</v>
      </c>
      <c r="R54" s="1467">
        <f>Υπόδειγμα_3_2!X357</f>
        <v>0</v>
      </c>
      <c r="S54" s="1467">
        <f>Υπόδειγμα_3_2!Y357</f>
        <v>0</v>
      </c>
      <c r="T54" s="1467">
        <f>Υπόδειγμα_3_2!Z357</f>
        <v>0</v>
      </c>
      <c r="U54" s="1467">
        <f>Υπόδειγμα_3_2!AA357</f>
        <v>0</v>
      </c>
      <c r="V54" s="1467">
        <f>Υπόδειγμα_3_2!AB357</f>
        <v>0</v>
      </c>
      <c r="W54" s="1468">
        <f>Υπόδειγμα_3_2!AC357</f>
        <v>0</v>
      </c>
      <c r="X54" s="1469"/>
      <c r="Y54" s="1469"/>
    </row>
    <row r="55" spans="2:25" ht="12.75">
      <c r="B55" s="634">
        <f t="shared" si="3"/>
        <v>46</v>
      </c>
      <c r="C55" s="1455"/>
      <c r="D55" s="1456"/>
      <c r="E55" s="1456" t="str">
        <f>"6.7"</f>
        <v>6.7</v>
      </c>
      <c r="F55" s="1458" t="str">
        <f>Υπόδειγμα_3_2!E358</f>
        <v>Λοιπές υπηρεσίες διαβίβασης</v>
      </c>
      <c r="G55" s="1473"/>
      <c r="H55" s="1474"/>
      <c r="I55" s="1475"/>
      <c r="J55" s="1476"/>
      <c r="K55" s="1476"/>
      <c r="L55" s="1476"/>
      <c r="M55" s="1476"/>
      <c r="N55" s="1476"/>
      <c r="O55" s="1477"/>
      <c r="P55" s="1454"/>
      <c r="Q55" s="1478"/>
      <c r="R55" s="1478"/>
      <c r="S55" s="1478"/>
      <c r="T55" s="1478"/>
      <c r="U55" s="1478"/>
      <c r="V55" s="1478"/>
      <c r="W55" s="1479"/>
      <c r="X55" s="1469"/>
      <c r="Y55" s="1469"/>
    </row>
    <row r="56" spans="2:25" ht="12.75">
      <c r="B56" s="634">
        <f t="shared" si="3"/>
        <v>47</v>
      </c>
      <c r="C56" s="1455"/>
      <c r="D56" s="1456"/>
      <c r="E56" s="1456" t="str">
        <f>"6.7.1"</f>
        <v>6.7.1</v>
      </c>
      <c r="F56" s="1457" t="str">
        <f>Υπόδειγμα_3_2!F359</f>
        <v>Απλή διαβίβαση</v>
      </c>
      <c r="G56" s="1462"/>
      <c r="H56" s="1303"/>
      <c r="I56" s="1297"/>
      <c r="J56" s="1297"/>
      <c r="K56" s="1297"/>
      <c r="L56" s="1297"/>
      <c r="M56" s="1297"/>
      <c r="N56" s="1297"/>
      <c r="O56" s="1312"/>
      <c r="P56" s="1466">
        <f>Υπόδειγμα_3_2!V359</f>
        <v>0</v>
      </c>
      <c r="Q56" s="1467">
        <f>Υπόδειγμα_3_2!W359</f>
        <v>0</v>
      </c>
      <c r="R56" s="1467">
        <f>Υπόδειγμα_3_2!X359</f>
        <v>0</v>
      </c>
      <c r="S56" s="1467">
        <f>Υπόδειγμα_3_2!Y359</f>
        <v>0</v>
      </c>
      <c r="T56" s="1467">
        <f>Υπόδειγμα_3_2!Z359</f>
        <v>0</v>
      </c>
      <c r="U56" s="1467">
        <f>Υπόδειγμα_3_2!AA359</f>
        <v>0</v>
      </c>
      <c r="V56" s="1467">
        <f>Υπόδειγμα_3_2!AB359</f>
        <v>0</v>
      </c>
      <c r="W56" s="1468">
        <f>Υπόδειγμα_3_2!AC359</f>
        <v>0</v>
      </c>
      <c r="X56" s="1469"/>
      <c r="Y56" s="1469"/>
    </row>
    <row r="57" spans="2:25" ht="12.75">
      <c r="B57" s="634">
        <f t="shared" si="3"/>
        <v>48</v>
      </c>
      <c r="C57" s="1459"/>
      <c r="D57" s="1460"/>
      <c r="E57" s="1460" t="str">
        <f>"6.7.2"</f>
        <v>6.7.2</v>
      </c>
      <c r="F57" s="1461" t="str">
        <f>Υπόδειγμα_3_2!F360</f>
        <v>Διπλή διαβίβαση</v>
      </c>
      <c r="G57" s="1480"/>
      <c r="H57" s="1303"/>
      <c r="I57" s="1297"/>
      <c r="J57" s="1297"/>
      <c r="K57" s="1297"/>
      <c r="L57" s="1297"/>
      <c r="M57" s="1297"/>
      <c r="N57" s="1297"/>
      <c r="O57" s="1312"/>
      <c r="P57" s="1466">
        <f>Υπόδειγμα_3_2!V360</f>
        <v>0</v>
      </c>
      <c r="Q57" s="1467">
        <f>Υπόδειγμα_3_2!W360</f>
        <v>0</v>
      </c>
      <c r="R57" s="1467">
        <f>Υπόδειγμα_3_2!X360</f>
        <v>0</v>
      </c>
      <c r="S57" s="1467">
        <f>Υπόδειγμα_3_2!Y360</f>
        <v>0</v>
      </c>
      <c r="T57" s="1467">
        <f>Υπόδειγμα_3_2!Z360</f>
        <v>0</v>
      </c>
      <c r="U57" s="1467">
        <f>Υπόδειγμα_3_2!AA360</f>
        <v>0</v>
      </c>
      <c r="V57" s="1467">
        <f>Υπόδειγμα_3_2!AB360</f>
        <v>0</v>
      </c>
      <c r="W57" s="1468">
        <f>Υπόδειγμα_3_2!AC360</f>
        <v>0</v>
      </c>
      <c r="X57" s="1469"/>
      <c r="Y57" s="1469"/>
    </row>
    <row r="58" spans="2:23" ht="12.75">
      <c r="B58" s="634">
        <f t="shared" si="3"/>
        <v>49</v>
      </c>
      <c r="C58" s="1459"/>
      <c r="D58" s="799" t="str">
        <f>"7"</f>
        <v>7</v>
      </c>
      <c r="E58" s="604" t="str">
        <f>Υπόδειγμα_3_2!D361</f>
        <v>Εσωτερικά προσφερόμενες υπηρεσίες μετάδοσης κλήσεων</v>
      </c>
      <c r="F58" s="766"/>
      <c r="G58" s="767"/>
      <c r="H58" s="764"/>
      <c r="I58" s="776"/>
      <c r="J58" s="757"/>
      <c r="K58" s="757"/>
      <c r="L58" s="757"/>
      <c r="M58" s="757"/>
      <c r="N58" s="757"/>
      <c r="O58" s="759"/>
      <c r="P58" s="798"/>
      <c r="Q58" s="866"/>
      <c r="R58" s="866"/>
      <c r="S58" s="866"/>
      <c r="T58" s="866"/>
      <c r="U58" s="866"/>
      <c r="V58" s="866"/>
      <c r="W58" s="867"/>
    </row>
    <row r="59" spans="2:23" ht="12.75">
      <c r="B59" s="634">
        <f t="shared" si="3"/>
        <v>50</v>
      </c>
      <c r="C59" s="862"/>
      <c r="D59" s="772"/>
      <c r="E59" s="773" t="str">
        <f>"7.1"</f>
        <v>7.1</v>
      </c>
      <c r="F59" s="784" t="str">
        <f>Υπόδειγμα_3_2!E362</f>
        <v>Τοπικές κλήσεις εντός δικτύου</v>
      </c>
      <c r="G59" s="785"/>
      <c r="H59" s="782"/>
      <c r="I59" s="783"/>
      <c r="J59" s="783"/>
      <c r="K59" s="783"/>
      <c r="L59" s="783"/>
      <c r="M59" s="783"/>
      <c r="N59" s="783"/>
      <c r="O59" s="1245"/>
      <c r="P59" s="1240">
        <f>Υπόδειγμα_3_2!V362</f>
        <v>0</v>
      </c>
      <c r="Q59" s="786">
        <f>Υπόδειγμα_3_2!W362</f>
        <v>0</v>
      </c>
      <c r="R59" s="733">
        <f>Υπόδειγμα_3_2!X362</f>
        <v>0</v>
      </c>
      <c r="S59" s="733">
        <f>Υπόδειγμα_3_2!Y362</f>
        <v>0</v>
      </c>
      <c r="T59" s="733">
        <f>Υπόδειγμα_3_2!Z362</f>
        <v>0</v>
      </c>
      <c r="U59" s="733">
        <f>Υπόδειγμα_3_2!AA362</f>
        <v>0</v>
      </c>
      <c r="V59" s="733">
        <f>Υπόδειγμα_3_2!AB362</f>
        <v>0</v>
      </c>
      <c r="W59" s="734">
        <f>Υπόδειγμα_3_2!AC362</f>
        <v>0</v>
      </c>
    </row>
    <row r="60" spans="2:23" ht="12.75">
      <c r="B60" s="634">
        <f t="shared" si="3"/>
        <v>51</v>
      </c>
      <c r="C60" s="862"/>
      <c r="D60" s="596"/>
      <c r="E60" s="604" t="str">
        <f>"7.2"</f>
        <v>7.2</v>
      </c>
      <c r="F60" s="1128" t="str">
        <f>Υπόδειγμα_3_2!E363</f>
        <v>Τοπικές κλήσεις εκτός δικτύου (τέλος παρακράτησης)</v>
      </c>
      <c r="G60" s="1129"/>
      <c r="H60" s="768"/>
      <c r="I60" s="769"/>
      <c r="J60" s="769"/>
      <c r="K60" s="769"/>
      <c r="L60" s="769"/>
      <c r="M60" s="769"/>
      <c r="N60" s="769"/>
      <c r="O60" s="1023"/>
      <c r="P60" s="1237">
        <f>Υπόδειγμα_3_2!V363</f>
        <v>0</v>
      </c>
      <c r="Q60" s="737">
        <f>Υπόδειγμα_3_2!W363</f>
        <v>0</v>
      </c>
      <c r="R60" s="737">
        <f>Υπόδειγμα_3_2!X363</f>
        <v>0</v>
      </c>
      <c r="S60" s="737">
        <f>Υπόδειγμα_3_2!Y363</f>
        <v>0</v>
      </c>
      <c r="T60" s="737">
        <f>Υπόδειγμα_3_2!Z363</f>
        <v>0</v>
      </c>
      <c r="U60" s="737">
        <f>Υπόδειγμα_3_2!AA363</f>
        <v>0</v>
      </c>
      <c r="V60" s="737">
        <f>Υπόδειγμα_3_2!AB363</f>
        <v>0</v>
      </c>
      <c r="W60" s="738">
        <f>Υπόδειγμα_3_2!AC363</f>
        <v>0</v>
      </c>
    </row>
    <row r="61" spans="2:23" ht="12.75">
      <c r="B61" s="634">
        <f t="shared" si="3"/>
        <v>52</v>
      </c>
      <c r="C61" s="862"/>
      <c r="D61" s="596"/>
      <c r="E61" s="800" t="str">
        <f>"7.3"</f>
        <v>7.3</v>
      </c>
      <c r="F61" s="1128" t="str">
        <f>Υπόδειγμα_3_2!E364</f>
        <v>Υπεραστικές κλήσεις εντός δικτύου</v>
      </c>
      <c r="G61" s="1130"/>
      <c r="H61" s="768"/>
      <c r="I61" s="769"/>
      <c r="J61" s="769"/>
      <c r="K61" s="769"/>
      <c r="L61" s="769"/>
      <c r="M61" s="769"/>
      <c r="N61" s="769"/>
      <c r="O61" s="1023"/>
      <c r="P61" s="1237">
        <f>Υπόδειγμα_3_2!V364</f>
        <v>0</v>
      </c>
      <c r="Q61" s="737">
        <f>Υπόδειγμα_3_2!W364</f>
        <v>0</v>
      </c>
      <c r="R61" s="737">
        <f>Υπόδειγμα_3_2!X364</f>
        <v>0</v>
      </c>
      <c r="S61" s="737">
        <f>Υπόδειγμα_3_2!Y364</f>
        <v>0</v>
      </c>
      <c r="T61" s="737">
        <f>Υπόδειγμα_3_2!Z364</f>
        <v>0</v>
      </c>
      <c r="U61" s="737">
        <f>Υπόδειγμα_3_2!AA364</f>
        <v>0</v>
      </c>
      <c r="V61" s="737">
        <f>Υπόδειγμα_3_2!AB364</f>
        <v>0</v>
      </c>
      <c r="W61" s="738">
        <f>Υπόδειγμα_3_2!AC364</f>
        <v>0</v>
      </c>
    </row>
    <row r="62" spans="2:23" ht="12.75">
      <c r="B62" s="634">
        <f t="shared" si="3"/>
        <v>53</v>
      </c>
      <c r="C62" s="862"/>
      <c r="D62" s="596"/>
      <c r="E62" s="604" t="str">
        <f>"7.4"</f>
        <v>7.4</v>
      </c>
      <c r="F62" s="1128" t="str">
        <f>Υπόδειγμα_3_2!E365</f>
        <v>Υπεραστικές κλήσεις εκτός δικτύου (τέλος παρακράτησης)</v>
      </c>
      <c r="G62" s="1130"/>
      <c r="H62" s="768"/>
      <c r="I62" s="769"/>
      <c r="J62" s="769"/>
      <c r="K62" s="769"/>
      <c r="L62" s="769"/>
      <c r="M62" s="769"/>
      <c r="N62" s="769"/>
      <c r="O62" s="1023"/>
      <c r="P62" s="1237">
        <f>Υπόδειγμα_3_2!V365</f>
        <v>0</v>
      </c>
      <c r="Q62" s="737">
        <f>Υπόδειγμα_3_2!W365</f>
        <v>0</v>
      </c>
      <c r="R62" s="737">
        <f>Υπόδειγμα_3_2!X365</f>
        <v>0</v>
      </c>
      <c r="S62" s="737">
        <f>Υπόδειγμα_3_2!Y365</f>
        <v>0</v>
      </c>
      <c r="T62" s="737">
        <f>Υπόδειγμα_3_2!Z365</f>
        <v>0</v>
      </c>
      <c r="U62" s="737">
        <f>Υπόδειγμα_3_2!AA365</f>
        <v>0</v>
      </c>
      <c r="V62" s="737">
        <f>Υπόδειγμα_3_2!AB365</f>
        <v>0</v>
      </c>
      <c r="W62" s="738">
        <f>Υπόδειγμα_3_2!AC365</f>
        <v>0</v>
      </c>
    </row>
    <row r="63" spans="2:23" ht="12.75">
      <c r="B63" s="634">
        <f t="shared" si="3"/>
        <v>54</v>
      </c>
      <c r="C63" s="862"/>
      <c r="D63" s="596"/>
      <c r="E63" s="604" t="str">
        <f>"7.5"</f>
        <v>7.5</v>
      </c>
      <c r="F63" s="1128" t="str">
        <f>Υπόδειγμα_3_2!E366</f>
        <v>Κλήσεις από σταθερό σε κινητό</v>
      </c>
      <c r="G63" s="1130"/>
      <c r="H63" s="768"/>
      <c r="I63" s="769"/>
      <c r="J63" s="769"/>
      <c r="K63" s="769"/>
      <c r="L63" s="769"/>
      <c r="M63" s="769"/>
      <c r="N63" s="769"/>
      <c r="O63" s="1023"/>
      <c r="P63" s="1237">
        <f>Υπόδειγμα_3_2!V366</f>
        <v>0</v>
      </c>
      <c r="Q63" s="737">
        <f>Υπόδειγμα_3_2!W366</f>
        <v>0</v>
      </c>
      <c r="R63" s="737">
        <f>Υπόδειγμα_3_2!X366</f>
        <v>0</v>
      </c>
      <c r="S63" s="737">
        <f>Υπόδειγμα_3_2!Y366</f>
        <v>0</v>
      </c>
      <c r="T63" s="737">
        <f>Υπόδειγμα_3_2!Z366</f>
        <v>0</v>
      </c>
      <c r="U63" s="737">
        <f>Υπόδειγμα_3_2!AA366</f>
        <v>0</v>
      </c>
      <c r="V63" s="737">
        <f>Υπόδειγμα_3_2!AB366</f>
        <v>0</v>
      </c>
      <c r="W63" s="738">
        <f>Υπόδειγμα_3_2!AC366</f>
        <v>0</v>
      </c>
    </row>
    <row r="64" spans="2:23" ht="12.75">
      <c r="B64" s="634">
        <f t="shared" si="3"/>
        <v>55</v>
      </c>
      <c r="C64" s="862"/>
      <c r="D64" s="596"/>
      <c r="E64" s="604" t="str">
        <f>"7.6"</f>
        <v>7.6</v>
      </c>
      <c r="F64" s="1128" t="str">
        <f>Υπόδειγμα_3_2!E367</f>
        <v>Κλήσεις σε παρόχους υπηρεσιών διαδικτύου εντός δικτύου</v>
      </c>
      <c r="G64" s="1130"/>
      <c r="H64" s="768"/>
      <c r="I64" s="769"/>
      <c r="J64" s="769"/>
      <c r="K64" s="769"/>
      <c r="L64" s="769"/>
      <c r="M64" s="769"/>
      <c r="N64" s="769"/>
      <c r="O64" s="1023"/>
      <c r="P64" s="1237">
        <f>Υπόδειγμα_3_2!V367</f>
        <v>0</v>
      </c>
      <c r="Q64" s="737">
        <f>Υπόδειγμα_3_2!W367</f>
        <v>0</v>
      </c>
      <c r="R64" s="737">
        <f>Υπόδειγμα_3_2!X367</f>
        <v>0</v>
      </c>
      <c r="S64" s="737">
        <f>Υπόδειγμα_3_2!Y367</f>
        <v>0</v>
      </c>
      <c r="T64" s="737">
        <f>Υπόδειγμα_3_2!Z367</f>
        <v>0</v>
      </c>
      <c r="U64" s="737">
        <f>Υπόδειγμα_3_2!AA367</f>
        <v>0</v>
      </c>
      <c r="V64" s="737">
        <f>Υπόδειγμα_3_2!AB367</f>
        <v>0</v>
      </c>
      <c r="W64" s="738">
        <f>Υπόδειγμα_3_2!AC367</f>
        <v>0</v>
      </c>
    </row>
    <row r="65" spans="2:23" ht="12.75">
      <c r="B65" s="634">
        <f t="shared" si="3"/>
        <v>56</v>
      </c>
      <c r="C65" s="862"/>
      <c r="D65" s="596"/>
      <c r="E65" s="604" t="str">
        <f>"7.7"</f>
        <v>7.7</v>
      </c>
      <c r="F65" s="1128" t="str">
        <f>Υπόδειγμα_3_2!E368</f>
        <v>Κλήσεις σε παρόχους υπηρεσιών διαδικτύου εκτός δικτύου (τέλος παρακράτησης)</v>
      </c>
      <c r="G65" s="1130"/>
      <c r="H65" s="768"/>
      <c r="I65" s="769"/>
      <c r="J65" s="769"/>
      <c r="K65" s="769"/>
      <c r="L65" s="769"/>
      <c r="M65" s="769"/>
      <c r="N65" s="769"/>
      <c r="O65" s="1023"/>
      <c r="P65" s="1237">
        <f>Υπόδειγμα_3_2!V368</f>
        <v>0</v>
      </c>
      <c r="Q65" s="737">
        <f>Υπόδειγμα_3_2!W368</f>
        <v>0</v>
      </c>
      <c r="R65" s="737">
        <f>Υπόδειγμα_3_2!X368</f>
        <v>0</v>
      </c>
      <c r="S65" s="737">
        <f>Υπόδειγμα_3_2!Y368</f>
        <v>0</v>
      </c>
      <c r="T65" s="737">
        <f>Υπόδειγμα_3_2!Z368</f>
        <v>0</v>
      </c>
      <c r="U65" s="737">
        <f>Υπόδειγμα_3_2!AA368</f>
        <v>0</v>
      </c>
      <c r="V65" s="737">
        <f>Υπόδειγμα_3_2!AB368</f>
        <v>0</v>
      </c>
      <c r="W65" s="738">
        <f>Υπόδειγμα_3_2!AC368</f>
        <v>0</v>
      </c>
    </row>
    <row r="66" spans="2:23" ht="12.75">
      <c r="B66" s="634">
        <f t="shared" si="3"/>
        <v>57</v>
      </c>
      <c r="C66" s="862"/>
      <c r="D66" s="596"/>
      <c r="E66" s="604" t="str">
        <f>"7.8"</f>
        <v>7.8</v>
      </c>
      <c r="F66" s="1128" t="str">
        <f>Υπόδειγμα_3_2!E369</f>
        <v>Κλήσεις σε άλλους παρόχους υπηρεσιών εντός δικτύου</v>
      </c>
      <c r="G66" s="1130"/>
      <c r="H66" s="768"/>
      <c r="I66" s="769"/>
      <c r="J66" s="769"/>
      <c r="K66" s="769"/>
      <c r="L66" s="769"/>
      <c r="M66" s="769"/>
      <c r="N66" s="769"/>
      <c r="O66" s="1023"/>
      <c r="P66" s="1237">
        <f>Υπόδειγμα_3_2!V369</f>
        <v>0</v>
      </c>
      <c r="Q66" s="737">
        <f>Υπόδειγμα_3_2!W369</f>
        <v>0</v>
      </c>
      <c r="R66" s="737">
        <f>Υπόδειγμα_3_2!X369</f>
        <v>0</v>
      </c>
      <c r="S66" s="737">
        <f>Υπόδειγμα_3_2!Y369</f>
        <v>0</v>
      </c>
      <c r="T66" s="737">
        <f>Υπόδειγμα_3_2!Z369</f>
        <v>0</v>
      </c>
      <c r="U66" s="737">
        <f>Υπόδειγμα_3_2!AA369</f>
        <v>0</v>
      </c>
      <c r="V66" s="737">
        <f>Υπόδειγμα_3_2!AB369</f>
        <v>0</v>
      </c>
      <c r="W66" s="738">
        <f>Υπόδειγμα_3_2!AC369</f>
        <v>0</v>
      </c>
    </row>
    <row r="67" spans="2:23" ht="12.75">
      <c r="B67" s="634">
        <f t="shared" si="3"/>
        <v>58</v>
      </c>
      <c r="C67" s="862"/>
      <c r="D67" s="596"/>
      <c r="E67" s="604" t="str">
        <f>"7.9"</f>
        <v>7.9</v>
      </c>
      <c r="F67" s="1128" t="str">
        <f>Υπόδειγμα_3_2!E370</f>
        <v>Κλήσεις σε άλλους παρόχους υπηρεσιών εκτός δικτύου (τέλος παρακράτησης)</v>
      </c>
      <c r="G67" s="1130"/>
      <c r="H67" s="768"/>
      <c r="I67" s="769"/>
      <c r="J67" s="769"/>
      <c r="K67" s="769"/>
      <c r="L67" s="769"/>
      <c r="M67" s="769"/>
      <c r="N67" s="769"/>
      <c r="O67" s="1023"/>
      <c r="P67" s="1237">
        <f>Υπόδειγμα_3_2!V370</f>
        <v>0</v>
      </c>
      <c r="Q67" s="737">
        <f>Υπόδειγμα_3_2!W370</f>
        <v>0</v>
      </c>
      <c r="R67" s="737">
        <f>Υπόδειγμα_3_2!X370</f>
        <v>0</v>
      </c>
      <c r="S67" s="737">
        <f>Υπόδειγμα_3_2!Y370</f>
        <v>0</v>
      </c>
      <c r="T67" s="737">
        <f>Υπόδειγμα_3_2!Z370</f>
        <v>0</v>
      </c>
      <c r="U67" s="737">
        <f>Υπόδειγμα_3_2!AA370</f>
        <v>0</v>
      </c>
      <c r="V67" s="737">
        <f>Υπόδειγμα_3_2!AB370</f>
        <v>0</v>
      </c>
      <c r="W67" s="738">
        <f>Υπόδειγμα_3_2!AC370</f>
        <v>0</v>
      </c>
    </row>
    <row r="68" spans="2:23" ht="13.5" thickBot="1">
      <c r="B68" s="637">
        <f>B64+1</f>
        <v>56</v>
      </c>
      <c r="C68" s="864"/>
      <c r="D68" s="787"/>
      <c r="E68" s="606" t="str">
        <f>"7.10"</f>
        <v>7.10</v>
      </c>
      <c r="F68" s="788" t="str">
        <f>Υπόδειγμα_3_2!E371</f>
        <v>Άλλες κλήσεις</v>
      </c>
      <c r="G68" s="789"/>
      <c r="H68" s="790"/>
      <c r="I68" s="791"/>
      <c r="J68" s="791"/>
      <c r="K68" s="791"/>
      <c r="L68" s="791"/>
      <c r="M68" s="791"/>
      <c r="N68" s="791"/>
      <c r="O68" s="1246"/>
      <c r="P68" s="1241">
        <f>Υπόδειγμα_3_2!V371</f>
        <v>0</v>
      </c>
      <c r="Q68" s="792">
        <f>Υπόδειγμα_3_2!W371</f>
        <v>0</v>
      </c>
      <c r="R68" s="792">
        <f>Υπόδειγμα_3_2!X371</f>
        <v>0</v>
      </c>
      <c r="S68" s="792">
        <f>Υπόδειγμα_3_2!Y371</f>
        <v>0</v>
      </c>
      <c r="T68" s="792">
        <f>Υπόδειγμα_3_2!Z371</f>
        <v>0</v>
      </c>
      <c r="U68" s="792">
        <f>Υπόδειγμα_3_2!AA371</f>
        <v>0</v>
      </c>
      <c r="V68" s="792">
        <f>Υπόδειγμα_3_2!AB371</f>
        <v>0</v>
      </c>
      <c r="W68" s="793">
        <f>Υπόδειγμα_3_2!AC371</f>
        <v>0</v>
      </c>
    </row>
  </sheetData>
  <mergeCells count="14">
    <mergeCell ref="H6:O6"/>
    <mergeCell ref="P6:W6"/>
    <mergeCell ref="P8:Q8"/>
    <mergeCell ref="R8:S8"/>
    <mergeCell ref="T8:U8"/>
    <mergeCell ref="V8:W8"/>
    <mergeCell ref="H8:I8"/>
    <mergeCell ref="J8:K8"/>
    <mergeCell ref="L8:M8"/>
    <mergeCell ref="N8:O8"/>
    <mergeCell ref="H7:K7"/>
    <mergeCell ref="L7:O7"/>
    <mergeCell ref="P7:S7"/>
    <mergeCell ref="T7:W7"/>
  </mergeCells>
  <printOptions/>
  <pageMargins left="0.75" right="0.75" top="1" bottom="1" header="0.4921259845" footer="0.4921259845"/>
  <pageSetup horizontalDpi="600" verticalDpi="600" orientation="portrait" paperSize="9" scale="30" r:id="rId1"/>
  <colBreaks count="1" manualBreakCount="1">
    <brk id="23" max="6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300"/>
  <sheetViews>
    <sheetView showGridLines="0" tabSelected="1" view="pageBreakPreview" zoomScale="60" workbookViewId="0" topLeftCell="A250">
      <selection activeCell="D261" sqref="D261"/>
    </sheetView>
  </sheetViews>
  <sheetFormatPr defaultColWidth="9.140625" defaultRowHeight="12.75"/>
  <cols>
    <col min="1" max="1" width="2.8515625" style="6" customWidth="1"/>
    <col min="2" max="2" width="5.421875" style="115" customWidth="1"/>
    <col min="3" max="4" width="5.28125" style="6" customWidth="1"/>
    <col min="5" max="5" width="28.00390625" style="6" customWidth="1"/>
    <col min="6" max="14" width="11.00390625" style="6" customWidth="1"/>
    <col min="15" max="21" width="11.421875" style="6" customWidth="1"/>
    <col min="22" max="22" width="11.140625" style="6" customWidth="1"/>
    <col min="23" max="16384" width="11.421875" style="6" customWidth="1"/>
  </cols>
  <sheetData>
    <row r="1" spans="1:2" s="2" customFormat="1" ht="18">
      <c r="A1" s="2" t="s">
        <v>260</v>
      </c>
      <c r="B1" s="112"/>
    </row>
    <row r="2" spans="1:2" s="2" customFormat="1" ht="18.75">
      <c r="A2" s="226"/>
      <c r="B2" s="112"/>
    </row>
    <row r="3" spans="1:2" s="85" customFormat="1" ht="18" customHeight="1">
      <c r="A3" s="226" t="s">
        <v>62</v>
      </c>
      <c r="B3" s="113"/>
    </row>
    <row r="4" s="2" customFormat="1" ht="18">
      <c r="B4" s="112"/>
    </row>
    <row r="5" spans="2:8" s="3" customFormat="1" ht="12.75" customHeight="1">
      <c r="B5" s="1027" t="s">
        <v>262</v>
      </c>
      <c r="C5" s="1028"/>
      <c r="D5" s="46"/>
      <c r="E5" s="46"/>
      <c r="F5" s="46"/>
      <c r="G5" s="46"/>
      <c r="H5" s="46"/>
    </row>
    <row r="6" spans="2:6" s="441" customFormat="1" ht="12.75" customHeight="1">
      <c r="B6" s="1481"/>
      <c r="D6" s="474"/>
      <c r="E6" s="500"/>
      <c r="F6" s="500"/>
    </row>
    <row r="7" ht="12.75" customHeight="1">
      <c r="B7" s="114"/>
    </row>
    <row r="8" s="217" customFormat="1" ht="15">
      <c r="A8" s="230" t="s">
        <v>63</v>
      </c>
    </row>
    <row r="9" s="217" customFormat="1" ht="12.75">
      <c r="A9" s="11"/>
    </row>
    <row r="10" ht="13.5" thickBot="1"/>
    <row r="11" spans="6:15" ht="12.75">
      <c r="F11" s="1503" t="s">
        <v>271</v>
      </c>
      <c r="G11" s="1674"/>
      <c r="H11" s="1658" t="s">
        <v>298</v>
      </c>
      <c r="I11" s="1659"/>
      <c r="J11" s="1659"/>
      <c r="K11" s="1660"/>
      <c r="L11" s="1657" t="s">
        <v>222</v>
      </c>
      <c r="M11" s="1626"/>
      <c r="N11" s="1626"/>
      <c r="O11" s="1627"/>
    </row>
    <row r="12" spans="6:15" ht="12.75" customHeight="1">
      <c r="F12" s="885"/>
      <c r="G12" s="886"/>
      <c r="H12" s="1661" t="s">
        <v>64</v>
      </c>
      <c r="I12" s="1662"/>
      <c r="J12" s="1663" t="s">
        <v>65</v>
      </c>
      <c r="K12" s="1664"/>
      <c r="L12" s="1665" t="s">
        <v>66</v>
      </c>
      <c r="M12" s="1666"/>
      <c r="N12" s="1667" t="s">
        <v>67</v>
      </c>
      <c r="O12" s="1668"/>
    </row>
    <row r="13" spans="6:15" ht="69.75" customHeight="1" thickBot="1">
      <c r="F13" s="638" t="str">
        <f>Υπόδειγμα_3_1!P25</f>
        <v>Εσωτερική και εξωτερική ζήτηση</v>
      </c>
      <c r="G13" s="1131" t="str">
        <f>Υπόδειγμα_3_1!Q25</f>
        <v>Μόνο εξωτερική ζήτηση</v>
      </c>
      <c r="H13" s="662" t="s">
        <v>68</v>
      </c>
      <c r="I13" s="1132" t="s">
        <v>69</v>
      </c>
      <c r="J13" s="662" t="s">
        <v>70</v>
      </c>
      <c r="K13" s="1132" t="s">
        <v>71</v>
      </c>
      <c r="L13" s="662" t="s">
        <v>72</v>
      </c>
      <c r="M13" s="1132" t="s">
        <v>73</v>
      </c>
      <c r="N13" s="662" t="s">
        <v>74</v>
      </c>
      <c r="O13" s="1132" t="s">
        <v>75</v>
      </c>
    </row>
    <row r="14" spans="2:15" ht="12.75" customHeight="1">
      <c r="B14" s="73">
        <v>1</v>
      </c>
      <c r="C14" s="76" t="str">
        <f>Υπόδειγμα_3_2!D223</f>
        <v>αναλογικές M1020/25</v>
      </c>
      <c r="D14" s="88"/>
      <c r="E14" s="88"/>
      <c r="F14" s="109"/>
      <c r="G14" s="77"/>
      <c r="H14" s="1133"/>
      <c r="I14" s="1134"/>
      <c r="J14" s="1135"/>
      <c r="K14" s="1136"/>
      <c r="L14" s="1133"/>
      <c r="M14" s="1134"/>
      <c r="N14" s="1135"/>
      <c r="O14" s="1137"/>
    </row>
    <row r="15" spans="2:15" ht="12.75" customHeight="1">
      <c r="B15" s="170">
        <f aca="true" t="shared" si="0" ref="B15:B91">B14+1</f>
        <v>2</v>
      </c>
      <c r="C15" s="91"/>
      <c r="D15" s="11"/>
      <c r="E15" s="282" t="str">
        <f>Υπόδειγμα_3_2!$F$224</f>
        <v>&lt; 25 km</v>
      </c>
      <c r="F15" s="1448">
        <v>0</v>
      </c>
      <c r="G15" s="1448">
        <v>0</v>
      </c>
      <c r="H15" s="494">
        <v>0</v>
      </c>
      <c r="I15" s="271">
        <v>0</v>
      </c>
      <c r="J15" s="271">
        <v>0</v>
      </c>
      <c r="K15" s="271">
        <v>0</v>
      </c>
      <c r="L15" s="494">
        <v>0</v>
      </c>
      <c r="M15" s="271">
        <v>0</v>
      </c>
      <c r="N15" s="271">
        <v>0</v>
      </c>
      <c r="O15" s="272">
        <v>0</v>
      </c>
    </row>
    <row r="16" spans="2:15" ht="12.75" customHeight="1">
      <c r="B16" s="170">
        <f t="shared" si="0"/>
        <v>3</v>
      </c>
      <c r="C16" s="91"/>
      <c r="D16" s="11"/>
      <c r="E16" s="282" t="str">
        <f>Υπόδειγμα_3_2!$F$225</f>
        <v>&gt; 25 km και &lt; 50 km</v>
      </c>
      <c r="F16" s="1448">
        <v>0</v>
      </c>
      <c r="G16" s="1448">
        <v>0</v>
      </c>
      <c r="H16" s="494">
        <v>0</v>
      </c>
      <c r="I16" s="271">
        <v>0</v>
      </c>
      <c r="J16" s="271">
        <v>0</v>
      </c>
      <c r="K16" s="271">
        <v>0</v>
      </c>
      <c r="L16" s="494">
        <v>0</v>
      </c>
      <c r="M16" s="271">
        <v>0</v>
      </c>
      <c r="N16" s="271">
        <v>0</v>
      </c>
      <c r="O16" s="272">
        <v>0</v>
      </c>
    </row>
    <row r="17" spans="2:15" ht="12.75" customHeight="1">
      <c r="B17" s="170">
        <f t="shared" si="0"/>
        <v>4</v>
      </c>
      <c r="C17" s="91"/>
      <c r="D17" s="11"/>
      <c r="E17" s="282" t="str">
        <f>Υπόδειγμα_3_2!$F$226</f>
        <v>&gt; 50 km και &lt; 100 km</v>
      </c>
      <c r="F17" s="1448">
        <v>0</v>
      </c>
      <c r="G17" s="1448">
        <v>0</v>
      </c>
      <c r="H17" s="494">
        <v>0</v>
      </c>
      <c r="I17" s="271">
        <v>0</v>
      </c>
      <c r="J17" s="271">
        <v>0</v>
      </c>
      <c r="K17" s="271">
        <v>0</v>
      </c>
      <c r="L17" s="494">
        <v>0</v>
      </c>
      <c r="M17" s="271">
        <v>0</v>
      </c>
      <c r="N17" s="271">
        <v>0</v>
      </c>
      <c r="O17" s="272">
        <v>0</v>
      </c>
    </row>
    <row r="18" spans="2:15" ht="12.75" customHeight="1">
      <c r="B18" s="170">
        <f t="shared" si="0"/>
        <v>5</v>
      </c>
      <c r="C18" s="91"/>
      <c r="D18" s="11"/>
      <c r="E18" s="282" t="str">
        <f>Υπόδειγμα_3_2!$F$227</f>
        <v>&gt; 100 km</v>
      </c>
      <c r="F18" s="1448">
        <v>0</v>
      </c>
      <c r="G18" s="1448">
        <v>0</v>
      </c>
      <c r="H18" s="494">
        <v>0</v>
      </c>
      <c r="I18" s="271">
        <v>0</v>
      </c>
      <c r="J18" s="271">
        <v>0</v>
      </c>
      <c r="K18" s="271">
        <v>0</v>
      </c>
      <c r="L18" s="494">
        <v>0</v>
      </c>
      <c r="M18" s="271">
        <v>0</v>
      </c>
      <c r="N18" s="271">
        <v>0</v>
      </c>
      <c r="O18" s="272">
        <v>0</v>
      </c>
    </row>
    <row r="19" spans="2:15" ht="12.75" customHeight="1">
      <c r="B19" s="170">
        <f t="shared" si="0"/>
        <v>6</v>
      </c>
      <c r="C19" s="856"/>
      <c r="D19" s="269"/>
      <c r="E19" s="429" t="str">
        <f>Υπόδειγμα_3_2!$F$228</f>
        <v>Υποσύνολο</v>
      </c>
      <c r="F19" s="1482">
        <f>SUM(F15:F18)</f>
        <v>0</v>
      </c>
      <c r="G19" s="1483">
        <f>SUM(G15:G18)</f>
        <v>0</v>
      </c>
      <c r="H19" s="1138">
        <f>SUM(H15:H18)</f>
        <v>0</v>
      </c>
      <c r="I19" s="1139">
        <f aca="true" t="shared" si="1" ref="I19:O19">SUM(I15:I18)</f>
        <v>0</v>
      </c>
      <c r="J19" s="1139">
        <f t="shared" si="1"/>
        <v>0</v>
      </c>
      <c r="K19" s="1139">
        <f t="shared" si="1"/>
        <v>0</v>
      </c>
      <c r="L19" s="1138">
        <f t="shared" si="1"/>
        <v>0</v>
      </c>
      <c r="M19" s="1139">
        <f t="shared" si="1"/>
        <v>0</v>
      </c>
      <c r="N19" s="1139">
        <f t="shared" si="1"/>
        <v>0</v>
      </c>
      <c r="O19" s="1140">
        <f t="shared" si="1"/>
        <v>0</v>
      </c>
    </row>
    <row r="20" spans="2:15" ht="12.75" customHeight="1">
      <c r="B20" s="170">
        <f t="shared" si="0"/>
        <v>7</v>
      </c>
      <c r="C20" s="91" t="str">
        <f>Υπόδειγμα_3_2!D229</f>
        <v>αναλογικές M1040</v>
      </c>
      <c r="D20" s="11"/>
      <c r="E20" s="11"/>
      <c r="F20" s="120"/>
      <c r="G20" s="566"/>
      <c r="H20" s="35"/>
      <c r="I20" s="1141"/>
      <c r="J20" s="1142"/>
      <c r="K20" s="1143"/>
      <c r="L20" s="35"/>
      <c r="M20" s="1141"/>
      <c r="N20" s="1142"/>
      <c r="O20" s="1144"/>
    </row>
    <row r="21" spans="2:15" ht="12.75" customHeight="1">
      <c r="B21" s="170">
        <f aca="true" t="shared" si="2" ref="B21:B26">B20+1</f>
        <v>8</v>
      </c>
      <c r="C21" s="91"/>
      <c r="D21" s="11"/>
      <c r="E21" s="282" t="str">
        <f>Υπόδειγμα_3_2!$F$224</f>
        <v>&lt; 25 km</v>
      </c>
      <c r="F21" s="1448">
        <v>0</v>
      </c>
      <c r="G21" s="1448">
        <v>0</v>
      </c>
      <c r="H21" s="494">
        <v>0</v>
      </c>
      <c r="I21" s="271">
        <v>0</v>
      </c>
      <c r="J21" s="271">
        <v>0</v>
      </c>
      <c r="K21" s="271">
        <v>0</v>
      </c>
      <c r="L21" s="494">
        <v>0</v>
      </c>
      <c r="M21" s="271">
        <v>0</v>
      </c>
      <c r="N21" s="271">
        <v>0</v>
      </c>
      <c r="O21" s="272">
        <v>0</v>
      </c>
    </row>
    <row r="22" spans="2:15" ht="12.75" customHeight="1">
      <c r="B22" s="170">
        <f t="shared" si="2"/>
        <v>9</v>
      </c>
      <c r="C22" s="91"/>
      <c r="D22" s="11"/>
      <c r="E22" s="282" t="str">
        <f>Υπόδειγμα_3_2!$F$225</f>
        <v>&gt; 25 km και &lt; 50 km</v>
      </c>
      <c r="F22" s="1448">
        <v>0</v>
      </c>
      <c r="G22" s="1448">
        <v>0</v>
      </c>
      <c r="H22" s="494">
        <v>0</v>
      </c>
      <c r="I22" s="271">
        <v>0</v>
      </c>
      <c r="J22" s="271">
        <v>0</v>
      </c>
      <c r="K22" s="271">
        <v>0</v>
      </c>
      <c r="L22" s="494">
        <v>0</v>
      </c>
      <c r="M22" s="271">
        <v>0</v>
      </c>
      <c r="N22" s="271">
        <v>0</v>
      </c>
      <c r="O22" s="272">
        <v>0</v>
      </c>
    </row>
    <row r="23" spans="2:15" ht="12.75" customHeight="1">
      <c r="B23" s="170">
        <f t="shared" si="2"/>
        <v>10</v>
      </c>
      <c r="C23" s="91"/>
      <c r="D23" s="11"/>
      <c r="E23" s="282" t="str">
        <f>Υπόδειγμα_3_2!$F$226</f>
        <v>&gt; 50 km και &lt; 100 km</v>
      </c>
      <c r="F23" s="1448">
        <v>0</v>
      </c>
      <c r="G23" s="1448">
        <v>0</v>
      </c>
      <c r="H23" s="494">
        <v>0</v>
      </c>
      <c r="I23" s="271">
        <v>0</v>
      </c>
      <c r="J23" s="271">
        <v>0</v>
      </c>
      <c r="K23" s="271">
        <v>0</v>
      </c>
      <c r="L23" s="494">
        <v>0</v>
      </c>
      <c r="M23" s="271">
        <v>0</v>
      </c>
      <c r="N23" s="271">
        <v>0</v>
      </c>
      <c r="O23" s="272">
        <v>0</v>
      </c>
    </row>
    <row r="24" spans="2:15" ht="12.75" customHeight="1">
      <c r="B24" s="170">
        <f t="shared" si="2"/>
        <v>11</v>
      </c>
      <c r="C24" s="91"/>
      <c r="D24" s="11"/>
      <c r="E24" s="282" t="str">
        <f>Υπόδειγμα_3_2!$F$227</f>
        <v>&gt; 100 km</v>
      </c>
      <c r="F24" s="1448">
        <v>0</v>
      </c>
      <c r="G24" s="1448">
        <v>0</v>
      </c>
      <c r="H24" s="494">
        <v>0</v>
      </c>
      <c r="I24" s="271">
        <v>0</v>
      </c>
      <c r="J24" s="271">
        <v>0</v>
      </c>
      <c r="K24" s="271">
        <v>0</v>
      </c>
      <c r="L24" s="494">
        <v>0</v>
      </c>
      <c r="M24" s="271">
        <v>0</v>
      </c>
      <c r="N24" s="271">
        <v>0</v>
      </c>
      <c r="O24" s="272">
        <v>0</v>
      </c>
    </row>
    <row r="25" spans="2:15" ht="12.75" customHeight="1">
      <c r="B25" s="170">
        <f t="shared" si="2"/>
        <v>12</v>
      </c>
      <c r="C25" s="856"/>
      <c r="D25" s="269"/>
      <c r="E25" s="429" t="str">
        <f>Υπόδειγμα_3_2!$F$228</f>
        <v>Υποσύνολο</v>
      </c>
      <c r="F25" s="1482">
        <f aca="true" t="shared" si="3" ref="F25:O25">SUM(F21:F24)</f>
        <v>0</v>
      </c>
      <c r="G25" s="1483">
        <f t="shared" si="3"/>
        <v>0</v>
      </c>
      <c r="H25" s="1138">
        <f t="shared" si="3"/>
        <v>0</v>
      </c>
      <c r="I25" s="1139">
        <f t="shared" si="3"/>
        <v>0</v>
      </c>
      <c r="J25" s="1139">
        <f t="shared" si="3"/>
        <v>0</v>
      </c>
      <c r="K25" s="1139">
        <f t="shared" si="3"/>
        <v>0</v>
      </c>
      <c r="L25" s="1138">
        <f t="shared" si="3"/>
        <v>0</v>
      </c>
      <c r="M25" s="1139">
        <f t="shared" si="3"/>
        <v>0</v>
      </c>
      <c r="N25" s="1139">
        <f t="shared" si="3"/>
        <v>0</v>
      </c>
      <c r="O25" s="1140">
        <f t="shared" si="3"/>
        <v>0</v>
      </c>
    </row>
    <row r="26" spans="2:15" ht="12.75" customHeight="1">
      <c r="B26" s="170">
        <f t="shared" si="2"/>
        <v>13</v>
      </c>
      <c r="C26" s="91" t="str">
        <f>Υπόδειγμα_3_2!D235</f>
        <v>Ψηφιακές 64 kbps</v>
      </c>
      <c r="D26" s="11"/>
      <c r="E26" s="11"/>
      <c r="F26" s="179"/>
      <c r="G26" s="566"/>
      <c r="H26" s="35"/>
      <c r="I26" s="1141"/>
      <c r="J26" s="1142"/>
      <c r="K26" s="1143"/>
      <c r="L26" s="35"/>
      <c r="M26" s="1141"/>
      <c r="N26" s="1142"/>
      <c r="O26" s="1144"/>
    </row>
    <row r="27" spans="2:15" ht="12.75" customHeight="1">
      <c r="B27" s="170">
        <f t="shared" si="0"/>
        <v>14</v>
      </c>
      <c r="C27" s="91"/>
      <c r="D27" s="11"/>
      <c r="E27" s="282" t="str">
        <f>Υπόδειγμα_3_2!$F$224</f>
        <v>&lt; 25 km</v>
      </c>
      <c r="F27" s="1448">
        <v>0</v>
      </c>
      <c r="G27" s="1448">
        <v>0</v>
      </c>
      <c r="H27" s="494">
        <v>0</v>
      </c>
      <c r="I27" s="271">
        <v>0</v>
      </c>
      <c r="J27" s="271">
        <v>0</v>
      </c>
      <c r="K27" s="271">
        <v>0</v>
      </c>
      <c r="L27" s="494">
        <v>0</v>
      </c>
      <c r="M27" s="271">
        <v>0</v>
      </c>
      <c r="N27" s="271">
        <v>0</v>
      </c>
      <c r="O27" s="272">
        <v>0</v>
      </c>
    </row>
    <row r="28" spans="2:15" ht="12.75" customHeight="1">
      <c r="B28" s="170">
        <f t="shared" si="0"/>
        <v>15</v>
      </c>
      <c r="C28" s="91"/>
      <c r="D28" s="11"/>
      <c r="E28" s="282" t="str">
        <f>Υπόδειγμα_3_2!$F$225</f>
        <v>&gt; 25 km και &lt; 50 km</v>
      </c>
      <c r="F28" s="1448">
        <v>0</v>
      </c>
      <c r="G28" s="1448">
        <v>0</v>
      </c>
      <c r="H28" s="494">
        <v>0</v>
      </c>
      <c r="I28" s="271">
        <v>0</v>
      </c>
      <c r="J28" s="271">
        <v>0</v>
      </c>
      <c r="K28" s="271">
        <v>0</v>
      </c>
      <c r="L28" s="494">
        <v>0</v>
      </c>
      <c r="M28" s="271">
        <v>0</v>
      </c>
      <c r="N28" s="271">
        <v>0</v>
      </c>
      <c r="O28" s="272">
        <v>0</v>
      </c>
    </row>
    <row r="29" spans="2:15" ht="12.75" customHeight="1">
      <c r="B29" s="170">
        <f t="shared" si="0"/>
        <v>16</v>
      </c>
      <c r="C29" s="91"/>
      <c r="D29" s="11"/>
      <c r="E29" s="282" t="str">
        <f>Υπόδειγμα_3_2!$F$226</f>
        <v>&gt; 50 km και &lt; 100 km</v>
      </c>
      <c r="F29" s="1448">
        <v>0</v>
      </c>
      <c r="G29" s="1448">
        <v>0</v>
      </c>
      <c r="H29" s="494">
        <v>0</v>
      </c>
      <c r="I29" s="271">
        <v>0</v>
      </c>
      <c r="J29" s="271">
        <v>0</v>
      </c>
      <c r="K29" s="271">
        <v>0</v>
      </c>
      <c r="L29" s="494">
        <v>0</v>
      </c>
      <c r="M29" s="271">
        <v>0</v>
      </c>
      <c r="N29" s="271">
        <v>0</v>
      </c>
      <c r="O29" s="272">
        <v>0</v>
      </c>
    </row>
    <row r="30" spans="2:15" ht="12.75" customHeight="1">
      <c r="B30" s="170">
        <f t="shared" si="0"/>
        <v>17</v>
      </c>
      <c r="C30" s="91"/>
      <c r="D30" s="11"/>
      <c r="E30" s="282" t="str">
        <f>Υπόδειγμα_3_2!$F$227</f>
        <v>&gt; 100 km</v>
      </c>
      <c r="F30" s="1448">
        <v>0</v>
      </c>
      <c r="G30" s="1448">
        <v>0</v>
      </c>
      <c r="H30" s="494">
        <v>0</v>
      </c>
      <c r="I30" s="271">
        <v>0</v>
      </c>
      <c r="J30" s="271">
        <v>0</v>
      </c>
      <c r="K30" s="271">
        <v>0</v>
      </c>
      <c r="L30" s="494">
        <v>0</v>
      </c>
      <c r="M30" s="271">
        <v>0</v>
      </c>
      <c r="N30" s="271">
        <v>0</v>
      </c>
      <c r="O30" s="272">
        <v>0</v>
      </c>
    </row>
    <row r="31" spans="2:15" ht="12.75" customHeight="1">
      <c r="B31" s="170">
        <f t="shared" si="0"/>
        <v>18</v>
      </c>
      <c r="C31" s="856"/>
      <c r="D31" s="269"/>
      <c r="E31" s="429" t="str">
        <f>Υπόδειγμα_3_2!$F$228</f>
        <v>Υποσύνολο</v>
      </c>
      <c r="F31" s="1482">
        <f>SUM(F27:F30)</f>
        <v>0</v>
      </c>
      <c r="G31" s="1483">
        <f>SUM(G27:G30)</f>
        <v>0</v>
      </c>
      <c r="H31" s="1138">
        <f aca="true" t="shared" si="4" ref="H31:O31">SUM(H27:H30)</f>
        <v>0</v>
      </c>
      <c r="I31" s="1139">
        <f t="shared" si="4"/>
        <v>0</v>
      </c>
      <c r="J31" s="1139">
        <f t="shared" si="4"/>
        <v>0</v>
      </c>
      <c r="K31" s="1139">
        <f t="shared" si="4"/>
        <v>0</v>
      </c>
      <c r="L31" s="1138">
        <f t="shared" si="4"/>
        <v>0</v>
      </c>
      <c r="M31" s="1139">
        <f t="shared" si="4"/>
        <v>0</v>
      </c>
      <c r="N31" s="1139">
        <f t="shared" si="4"/>
        <v>0</v>
      </c>
      <c r="O31" s="1140">
        <f t="shared" si="4"/>
        <v>0</v>
      </c>
    </row>
    <row r="32" spans="2:15" ht="12.75" customHeight="1">
      <c r="B32" s="170">
        <f t="shared" si="0"/>
        <v>19</v>
      </c>
      <c r="C32" s="91" t="str">
        <f>Υπόδειγμα_3_2!D241</f>
        <v>Ψηφιακές 128 kpbs</v>
      </c>
      <c r="D32" s="11"/>
      <c r="E32" s="11"/>
      <c r="F32" s="179"/>
      <c r="G32" s="566"/>
      <c r="H32" s="35"/>
      <c r="I32" s="1141"/>
      <c r="J32" s="1142"/>
      <c r="K32" s="1143"/>
      <c r="L32" s="35"/>
      <c r="M32" s="1141"/>
      <c r="N32" s="1142"/>
      <c r="O32" s="1144"/>
    </row>
    <row r="33" spans="2:15" ht="12.75" customHeight="1">
      <c r="B33" s="170">
        <f t="shared" si="0"/>
        <v>20</v>
      </c>
      <c r="C33" s="91"/>
      <c r="D33" s="11"/>
      <c r="E33" s="282" t="str">
        <f>Υπόδειγμα_3_2!$F$224</f>
        <v>&lt; 25 km</v>
      </c>
      <c r="F33" s="1448">
        <v>0</v>
      </c>
      <c r="G33" s="1448">
        <v>0</v>
      </c>
      <c r="H33" s="494">
        <v>0</v>
      </c>
      <c r="I33" s="271">
        <v>0</v>
      </c>
      <c r="J33" s="271">
        <v>0</v>
      </c>
      <c r="K33" s="271">
        <v>0</v>
      </c>
      <c r="L33" s="494">
        <v>0</v>
      </c>
      <c r="M33" s="271">
        <v>0</v>
      </c>
      <c r="N33" s="271">
        <v>0</v>
      </c>
      <c r="O33" s="272">
        <v>0</v>
      </c>
    </row>
    <row r="34" spans="2:15" ht="12.75" customHeight="1">
      <c r="B34" s="170">
        <f t="shared" si="0"/>
        <v>21</v>
      </c>
      <c r="C34" s="91"/>
      <c r="D34" s="11"/>
      <c r="E34" s="282" t="str">
        <f>Υπόδειγμα_3_2!$F$225</f>
        <v>&gt; 25 km και &lt; 50 km</v>
      </c>
      <c r="F34" s="1448">
        <v>0</v>
      </c>
      <c r="G34" s="1448">
        <v>0</v>
      </c>
      <c r="H34" s="494">
        <v>0</v>
      </c>
      <c r="I34" s="271">
        <v>0</v>
      </c>
      <c r="J34" s="271">
        <v>0</v>
      </c>
      <c r="K34" s="271">
        <v>0</v>
      </c>
      <c r="L34" s="494">
        <v>0</v>
      </c>
      <c r="M34" s="271">
        <v>0</v>
      </c>
      <c r="N34" s="271">
        <v>0</v>
      </c>
      <c r="O34" s="272">
        <v>0</v>
      </c>
    </row>
    <row r="35" spans="2:15" ht="12.75" customHeight="1">
      <c r="B35" s="170">
        <f t="shared" si="0"/>
        <v>22</v>
      </c>
      <c r="C35" s="91"/>
      <c r="D35" s="11"/>
      <c r="E35" s="282" t="str">
        <f>Υπόδειγμα_3_2!$F$226</f>
        <v>&gt; 50 km και &lt; 100 km</v>
      </c>
      <c r="F35" s="1448">
        <v>0</v>
      </c>
      <c r="G35" s="1448">
        <v>0</v>
      </c>
      <c r="H35" s="494">
        <v>0</v>
      </c>
      <c r="I35" s="271">
        <v>0</v>
      </c>
      <c r="J35" s="271">
        <v>0</v>
      </c>
      <c r="K35" s="271">
        <v>0</v>
      </c>
      <c r="L35" s="494">
        <v>0</v>
      </c>
      <c r="M35" s="271">
        <v>0</v>
      </c>
      <c r="N35" s="271">
        <v>0</v>
      </c>
      <c r="O35" s="272">
        <v>0</v>
      </c>
    </row>
    <row r="36" spans="2:15" ht="12.75" customHeight="1">
      <c r="B36" s="170">
        <f t="shared" si="0"/>
        <v>23</v>
      </c>
      <c r="C36" s="91"/>
      <c r="D36" s="11"/>
      <c r="E36" s="282" t="str">
        <f>Υπόδειγμα_3_2!$F$227</f>
        <v>&gt; 100 km</v>
      </c>
      <c r="F36" s="1448">
        <v>0</v>
      </c>
      <c r="G36" s="1448">
        <v>0</v>
      </c>
      <c r="H36" s="494">
        <v>0</v>
      </c>
      <c r="I36" s="271">
        <v>0</v>
      </c>
      <c r="J36" s="271">
        <v>0</v>
      </c>
      <c r="K36" s="271">
        <v>0</v>
      </c>
      <c r="L36" s="494">
        <v>0</v>
      </c>
      <c r="M36" s="271">
        <v>0</v>
      </c>
      <c r="N36" s="271">
        <v>0</v>
      </c>
      <c r="O36" s="272">
        <v>0</v>
      </c>
    </row>
    <row r="37" spans="2:15" ht="12.75" customHeight="1">
      <c r="B37" s="170">
        <f t="shared" si="0"/>
        <v>24</v>
      </c>
      <c r="C37" s="856"/>
      <c r="D37" s="269"/>
      <c r="E37" s="429" t="str">
        <f>Υπόδειγμα_3_2!$F$228</f>
        <v>Υποσύνολο</v>
      </c>
      <c r="F37" s="1482">
        <f>SUM(F33:F36)</f>
        <v>0</v>
      </c>
      <c r="G37" s="1483">
        <f>SUM(G33:G36)</f>
        <v>0</v>
      </c>
      <c r="H37" s="1138">
        <f aca="true" t="shared" si="5" ref="H37:O37">SUM(H33:H36)</f>
        <v>0</v>
      </c>
      <c r="I37" s="1139">
        <f t="shared" si="5"/>
        <v>0</v>
      </c>
      <c r="J37" s="1139">
        <f t="shared" si="5"/>
        <v>0</v>
      </c>
      <c r="K37" s="1139">
        <f t="shared" si="5"/>
        <v>0</v>
      </c>
      <c r="L37" s="1138">
        <f t="shared" si="5"/>
        <v>0</v>
      </c>
      <c r="M37" s="1139">
        <f t="shared" si="5"/>
        <v>0</v>
      </c>
      <c r="N37" s="1139">
        <f t="shared" si="5"/>
        <v>0</v>
      </c>
      <c r="O37" s="1140">
        <f t="shared" si="5"/>
        <v>0</v>
      </c>
    </row>
    <row r="38" spans="2:15" ht="12.75" customHeight="1">
      <c r="B38" s="170">
        <f aca="true" t="shared" si="6" ref="B38:B43">B37+1</f>
        <v>25</v>
      </c>
      <c r="C38" s="91" t="str">
        <f>Υπόδειγμα_3_2!D247</f>
        <v>Ψηφιακές 256 kpbs</v>
      </c>
      <c r="D38" s="11"/>
      <c r="E38" s="11"/>
      <c r="F38" s="179"/>
      <c r="G38" s="566"/>
      <c r="H38" s="35"/>
      <c r="I38" s="1141"/>
      <c r="J38" s="1142"/>
      <c r="K38" s="1143"/>
      <c r="L38" s="35"/>
      <c r="M38" s="1141"/>
      <c r="N38" s="1142"/>
      <c r="O38" s="1144"/>
    </row>
    <row r="39" spans="2:15" ht="12.75" customHeight="1">
      <c r="B39" s="170">
        <f t="shared" si="6"/>
        <v>26</v>
      </c>
      <c r="C39" s="91"/>
      <c r="D39" s="11"/>
      <c r="E39" s="282" t="str">
        <f>Υπόδειγμα_3_2!$F$224</f>
        <v>&lt; 25 km</v>
      </c>
      <c r="F39" s="1448">
        <v>0</v>
      </c>
      <c r="G39" s="1448">
        <v>0</v>
      </c>
      <c r="H39" s="494">
        <v>0</v>
      </c>
      <c r="I39" s="271">
        <v>0</v>
      </c>
      <c r="J39" s="271">
        <v>0</v>
      </c>
      <c r="K39" s="271">
        <v>0</v>
      </c>
      <c r="L39" s="494">
        <v>0</v>
      </c>
      <c r="M39" s="271">
        <v>0</v>
      </c>
      <c r="N39" s="271">
        <v>0</v>
      </c>
      <c r="O39" s="272">
        <v>0</v>
      </c>
    </row>
    <row r="40" spans="2:15" ht="12.75" customHeight="1">
      <c r="B40" s="170">
        <f t="shared" si="6"/>
        <v>27</v>
      </c>
      <c r="C40" s="91"/>
      <c r="D40" s="11"/>
      <c r="E40" s="282" t="str">
        <f>Υπόδειγμα_3_2!$F$225</f>
        <v>&gt; 25 km και &lt; 50 km</v>
      </c>
      <c r="F40" s="1448">
        <v>0</v>
      </c>
      <c r="G40" s="1448">
        <v>0</v>
      </c>
      <c r="H40" s="494">
        <v>0</v>
      </c>
      <c r="I40" s="271">
        <v>0</v>
      </c>
      <c r="J40" s="271">
        <v>0</v>
      </c>
      <c r="K40" s="271">
        <v>0</v>
      </c>
      <c r="L40" s="494">
        <v>0</v>
      </c>
      <c r="M40" s="271">
        <v>0</v>
      </c>
      <c r="N40" s="271">
        <v>0</v>
      </c>
      <c r="O40" s="272">
        <v>0</v>
      </c>
    </row>
    <row r="41" spans="2:15" ht="12.75" customHeight="1">
      <c r="B41" s="170">
        <f t="shared" si="6"/>
        <v>28</v>
      </c>
      <c r="C41" s="91"/>
      <c r="D41" s="11"/>
      <c r="E41" s="282" t="str">
        <f>Υπόδειγμα_3_2!$F$226</f>
        <v>&gt; 50 km και &lt; 100 km</v>
      </c>
      <c r="F41" s="1448">
        <v>0</v>
      </c>
      <c r="G41" s="1448">
        <v>0</v>
      </c>
      <c r="H41" s="494">
        <v>0</v>
      </c>
      <c r="I41" s="271">
        <v>0</v>
      </c>
      <c r="J41" s="271">
        <v>0</v>
      </c>
      <c r="K41" s="271">
        <v>0</v>
      </c>
      <c r="L41" s="494">
        <v>0</v>
      </c>
      <c r="M41" s="271">
        <v>0</v>
      </c>
      <c r="N41" s="271">
        <v>0</v>
      </c>
      <c r="O41" s="272">
        <v>0</v>
      </c>
    </row>
    <row r="42" spans="2:15" ht="12.75" customHeight="1">
      <c r="B42" s="170">
        <f t="shared" si="6"/>
        <v>29</v>
      </c>
      <c r="C42" s="91"/>
      <c r="D42" s="11"/>
      <c r="E42" s="282" t="str">
        <f>Υπόδειγμα_3_2!$F$227</f>
        <v>&gt; 100 km</v>
      </c>
      <c r="F42" s="1448">
        <v>0</v>
      </c>
      <c r="G42" s="1448">
        <v>0</v>
      </c>
      <c r="H42" s="494">
        <v>0</v>
      </c>
      <c r="I42" s="271">
        <v>0</v>
      </c>
      <c r="J42" s="271">
        <v>0</v>
      </c>
      <c r="K42" s="271">
        <v>0</v>
      </c>
      <c r="L42" s="494">
        <v>0</v>
      </c>
      <c r="M42" s="271">
        <v>0</v>
      </c>
      <c r="N42" s="271">
        <v>0</v>
      </c>
      <c r="O42" s="272">
        <v>0</v>
      </c>
    </row>
    <row r="43" spans="2:15" ht="12.75" customHeight="1">
      <c r="B43" s="170">
        <f t="shared" si="6"/>
        <v>30</v>
      </c>
      <c r="C43" s="856"/>
      <c r="D43" s="269"/>
      <c r="E43" s="429" t="str">
        <f>Υπόδειγμα_3_2!$F$228</f>
        <v>Υποσύνολο</v>
      </c>
      <c r="F43" s="1482">
        <f aca="true" t="shared" si="7" ref="F43:O43">SUM(F39:F42)</f>
        <v>0</v>
      </c>
      <c r="G43" s="1483">
        <f t="shared" si="7"/>
        <v>0</v>
      </c>
      <c r="H43" s="1138">
        <f t="shared" si="7"/>
        <v>0</v>
      </c>
      <c r="I43" s="1139">
        <f t="shared" si="7"/>
        <v>0</v>
      </c>
      <c r="J43" s="1139">
        <f t="shared" si="7"/>
        <v>0</v>
      </c>
      <c r="K43" s="1139">
        <f t="shared" si="7"/>
        <v>0</v>
      </c>
      <c r="L43" s="1138">
        <f t="shared" si="7"/>
        <v>0</v>
      </c>
      <c r="M43" s="1139">
        <f t="shared" si="7"/>
        <v>0</v>
      </c>
      <c r="N43" s="1139">
        <f t="shared" si="7"/>
        <v>0</v>
      </c>
      <c r="O43" s="1140">
        <f t="shared" si="7"/>
        <v>0</v>
      </c>
    </row>
    <row r="44" spans="2:15" ht="12.75" customHeight="1">
      <c r="B44" s="170">
        <f aca="true" t="shared" si="8" ref="B44:B55">B43+1</f>
        <v>31</v>
      </c>
      <c r="C44" s="91" t="str">
        <f>Υπόδειγμα_3_2!D253</f>
        <v>Ψηφιακές 384 kpbs</v>
      </c>
      <c r="D44" s="11"/>
      <c r="E44" s="11"/>
      <c r="F44" s="179"/>
      <c r="G44" s="566"/>
      <c r="H44" s="35"/>
      <c r="I44" s="1141"/>
      <c r="J44" s="1142"/>
      <c r="K44" s="1143"/>
      <c r="L44" s="35"/>
      <c r="M44" s="1141"/>
      <c r="N44" s="1142"/>
      <c r="O44" s="1144"/>
    </row>
    <row r="45" spans="2:15" ht="12.75" customHeight="1">
      <c r="B45" s="170">
        <f t="shared" si="8"/>
        <v>32</v>
      </c>
      <c r="C45" s="91"/>
      <c r="D45" s="11"/>
      <c r="E45" s="282" t="str">
        <f>Υπόδειγμα_3_2!$F$224</f>
        <v>&lt; 25 km</v>
      </c>
      <c r="F45" s="1448">
        <v>0</v>
      </c>
      <c r="G45" s="1448">
        <v>0</v>
      </c>
      <c r="H45" s="494">
        <v>0</v>
      </c>
      <c r="I45" s="271">
        <v>0</v>
      </c>
      <c r="J45" s="271">
        <v>0</v>
      </c>
      <c r="K45" s="271">
        <v>0</v>
      </c>
      <c r="L45" s="494">
        <v>0</v>
      </c>
      <c r="M45" s="271">
        <v>0</v>
      </c>
      <c r="N45" s="271">
        <v>0</v>
      </c>
      <c r="O45" s="272">
        <v>0</v>
      </c>
    </row>
    <row r="46" spans="2:15" ht="12.75" customHeight="1">
      <c r="B46" s="170">
        <f t="shared" si="8"/>
        <v>33</v>
      </c>
      <c r="C46" s="91"/>
      <c r="D46" s="11"/>
      <c r="E46" s="282" t="str">
        <f>Υπόδειγμα_3_2!$F$225</f>
        <v>&gt; 25 km και &lt; 50 km</v>
      </c>
      <c r="F46" s="1448">
        <v>0</v>
      </c>
      <c r="G46" s="1448">
        <v>0</v>
      </c>
      <c r="H46" s="494">
        <v>0</v>
      </c>
      <c r="I46" s="271">
        <v>0</v>
      </c>
      <c r="J46" s="271">
        <v>0</v>
      </c>
      <c r="K46" s="271">
        <v>0</v>
      </c>
      <c r="L46" s="494">
        <v>0</v>
      </c>
      <c r="M46" s="271">
        <v>0</v>
      </c>
      <c r="N46" s="271">
        <v>0</v>
      </c>
      <c r="O46" s="272">
        <v>0</v>
      </c>
    </row>
    <row r="47" spans="2:15" ht="12.75" customHeight="1">
      <c r="B47" s="170">
        <f t="shared" si="8"/>
        <v>34</v>
      </c>
      <c r="C47" s="91"/>
      <c r="D47" s="11"/>
      <c r="E47" s="282" t="str">
        <f>Υπόδειγμα_3_2!$F$226</f>
        <v>&gt; 50 km και &lt; 100 km</v>
      </c>
      <c r="F47" s="1448">
        <v>0</v>
      </c>
      <c r="G47" s="1448">
        <v>0</v>
      </c>
      <c r="H47" s="494">
        <v>0</v>
      </c>
      <c r="I47" s="271">
        <v>0</v>
      </c>
      <c r="J47" s="271">
        <v>0</v>
      </c>
      <c r="K47" s="271">
        <v>0</v>
      </c>
      <c r="L47" s="494">
        <v>0</v>
      </c>
      <c r="M47" s="271">
        <v>0</v>
      </c>
      <c r="N47" s="271">
        <v>0</v>
      </c>
      <c r="O47" s="272">
        <v>0</v>
      </c>
    </row>
    <row r="48" spans="2:15" ht="12.75" customHeight="1">
      <c r="B48" s="170">
        <f t="shared" si="8"/>
        <v>35</v>
      </c>
      <c r="C48" s="91"/>
      <c r="D48" s="11"/>
      <c r="E48" s="282" t="str">
        <f>Υπόδειγμα_3_2!$F$227</f>
        <v>&gt; 100 km</v>
      </c>
      <c r="F48" s="1448">
        <v>0</v>
      </c>
      <c r="G48" s="1448">
        <v>0</v>
      </c>
      <c r="H48" s="494">
        <v>0</v>
      </c>
      <c r="I48" s="271">
        <v>0</v>
      </c>
      <c r="J48" s="271">
        <v>0</v>
      </c>
      <c r="K48" s="271">
        <v>0</v>
      </c>
      <c r="L48" s="494">
        <v>0</v>
      </c>
      <c r="M48" s="271">
        <v>0</v>
      </c>
      <c r="N48" s="271">
        <v>0</v>
      </c>
      <c r="O48" s="272">
        <v>0</v>
      </c>
    </row>
    <row r="49" spans="2:15" ht="12.75" customHeight="1">
      <c r="B49" s="170">
        <f t="shared" si="8"/>
        <v>36</v>
      </c>
      <c r="C49" s="856"/>
      <c r="D49" s="269"/>
      <c r="E49" s="429" t="str">
        <f>Υπόδειγμα_3_2!$F$228</f>
        <v>Υποσύνολο</v>
      </c>
      <c r="F49" s="1482">
        <f aca="true" t="shared" si="9" ref="F49:O49">SUM(F45:F48)</f>
        <v>0</v>
      </c>
      <c r="G49" s="1483">
        <f t="shared" si="9"/>
        <v>0</v>
      </c>
      <c r="H49" s="1138">
        <f t="shared" si="9"/>
        <v>0</v>
      </c>
      <c r="I49" s="1139">
        <f t="shared" si="9"/>
        <v>0</v>
      </c>
      <c r="J49" s="1139">
        <f t="shared" si="9"/>
        <v>0</v>
      </c>
      <c r="K49" s="1139">
        <f t="shared" si="9"/>
        <v>0</v>
      </c>
      <c r="L49" s="1138">
        <f t="shared" si="9"/>
        <v>0</v>
      </c>
      <c r="M49" s="1139">
        <f t="shared" si="9"/>
        <v>0</v>
      </c>
      <c r="N49" s="1139">
        <f t="shared" si="9"/>
        <v>0</v>
      </c>
      <c r="O49" s="1140">
        <f t="shared" si="9"/>
        <v>0</v>
      </c>
    </row>
    <row r="50" spans="2:15" ht="12.75" customHeight="1">
      <c r="B50" s="170">
        <f t="shared" si="8"/>
        <v>37</v>
      </c>
      <c r="C50" s="91" t="str">
        <f>Υπόδειγμα_3_2!D259</f>
        <v>Ψηφιακές 512 kpbs</v>
      </c>
      <c r="D50" s="11"/>
      <c r="E50" s="11"/>
      <c r="F50" s="179"/>
      <c r="G50" s="566"/>
      <c r="H50" s="35"/>
      <c r="I50" s="1141"/>
      <c r="J50" s="1142"/>
      <c r="K50" s="1143"/>
      <c r="L50" s="35"/>
      <c r="M50" s="1141"/>
      <c r="N50" s="1142"/>
      <c r="O50" s="1144"/>
    </row>
    <row r="51" spans="2:15" ht="12.75" customHeight="1">
      <c r="B51" s="170">
        <f t="shared" si="8"/>
        <v>38</v>
      </c>
      <c r="C51" s="91"/>
      <c r="D51" s="11"/>
      <c r="E51" s="282" t="str">
        <f>Υπόδειγμα_3_2!$F$224</f>
        <v>&lt; 25 km</v>
      </c>
      <c r="F51" s="1448">
        <v>0</v>
      </c>
      <c r="G51" s="1448">
        <v>0</v>
      </c>
      <c r="H51" s="494">
        <v>0</v>
      </c>
      <c r="I51" s="271">
        <v>0</v>
      </c>
      <c r="J51" s="271">
        <v>0</v>
      </c>
      <c r="K51" s="271">
        <v>0</v>
      </c>
      <c r="L51" s="494">
        <v>0</v>
      </c>
      <c r="M51" s="271">
        <v>0</v>
      </c>
      <c r="N51" s="271">
        <v>0</v>
      </c>
      <c r="O51" s="272">
        <v>0</v>
      </c>
    </row>
    <row r="52" spans="2:15" ht="12.75" customHeight="1">
      <c r="B52" s="170">
        <f t="shared" si="8"/>
        <v>39</v>
      </c>
      <c r="C52" s="91"/>
      <c r="D52" s="11"/>
      <c r="E52" s="282" t="str">
        <f>Υπόδειγμα_3_2!$F$225</f>
        <v>&gt; 25 km και &lt; 50 km</v>
      </c>
      <c r="F52" s="1448">
        <v>0</v>
      </c>
      <c r="G52" s="1448">
        <v>0</v>
      </c>
      <c r="H52" s="494">
        <v>0</v>
      </c>
      <c r="I52" s="271">
        <v>0</v>
      </c>
      <c r="J52" s="271">
        <v>0</v>
      </c>
      <c r="K52" s="271">
        <v>0</v>
      </c>
      <c r="L52" s="494">
        <v>0</v>
      </c>
      <c r="M52" s="271">
        <v>0</v>
      </c>
      <c r="N52" s="271">
        <v>0</v>
      </c>
      <c r="O52" s="272">
        <v>0</v>
      </c>
    </row>
    <row r="53" spans="2:15" ht="12.75" customHeight="1">
      <c r="B53" s="170">
        <f t="shared" si="8"/>
        <v>40</v>
      </c>
      <c r="C53" s="91"/>
      <c r="D53" s="11"/>
      <c r="E53" s="282" t="str">
        <f>Υπόδειγμα_3_2!$F$226</f>
        <v>&gt; 50 km και &lt; 100 km</v>
      </c>
      <c r="F53" s="1448">
        <v>0</v>
      </c>
      <c r="G53" s="1448">
        <v>0</v>
      </c>
      <c r="H53" s="494">
        <v>0</v>
      </c>
      <c r="I53" s="271">
        <v>0</v>
      </c>
      <c r="J53" s="271">
        <v>0</v>
      </c>
      <c r="K53" s="271">
        <v>0</v>
      </c>
      <c r="L53" s="494">
        <v>0</v>
      </c>
      <c r="M53" s="271">
        <v>0</v>
      </c>
      <c r="N53" s="271">
        <v>0</v>
      </c>
      <c r="O53" s="272">
        <v>0</v>
      </c>
    </row>
    <row r="54" spans="2:15" ht="12.75" customHeight="1">
      <c r="B54" s="170">
        <f t="shared" si="8"/>
        <v>41</v>
      </c>
      <c r="C54" s="91"/>
      <c r="D54" s="11"/>
      <c r="E54" s="282" t="str">
        <f>Υπόδειγμα_3_2!$F$227</f>
        <v>&gt; 100 km</v>
      </c>
      <c r="F54" s="1448">
        <v>0</v>
      </c>
      <c r="G54" s="1448">
        <v>0</v>
      </c>
      <c r="H54" s="494">
        <v>0</v>
      </c>
      <c r="I54" s="271">
        <v>0</v>
      </c>
      <c r="J54" s="271">
        <v>0</v>
      </c>
      <c r="K54" s="271">
        <v>0</v>
      </c>
      <c r="L54" s="494">
        <v>0</v>
      </c>
      <c r="M54" s="271">
        <v>0</v>
      </c>
      <c r="N54" s="271">
        <v>0</v>
      </c>
      <c r="O54" s="272">
        <v>0</v>
      </c>
    </row>
    <row r="55" spans="2:15" ht="12.75" customHeight="1">
      <c r="B55" s="170">
        <f t="shared" si="8"/>
        <v>42</v>
      </c>
      <c r="C55" s="856"/>
      <c r="D55" s="269"/>
      <c r="E55" s="429" t="str">
        <f>Υπόδειγμα_3_2!$F$228</f>
        <v>Υποσύνολο</v>
      </c>
      <c r="F55" s="1482">
        <f aca="true" t="shared" si="10" ref="F55:O55">SUM(F51:F54)</f>
        <v>0</v>
      </c>
      <c r="G55" s="1483">
        <f t="shared" si="10"/>
        <v>0</v>
      </c>
      <c r="H55" s="1138">
        <f t="shared" si="10"/>
        <v>0</v>
      </c>
      <c r="I55" s="1139">
        <f t="shared" si="10"/>
        <v>0</v>
      </c>
      <c r="J55" s="1139">
        <f t="shared" si="10"/>
        <v>0</v>
      </c>
      <c r="K55" s="1139">
        <f t="shared" si="10"/>
        <v>0</v>
      </c>
      <c r="L55" s="1138">
        <f t="shared" si="10"/>
        <v>0</v>
      </c>
      <c r="M55" s="1139">
        <f t="shared" si="10"/>
        <v>0</v>
      </c>
      <c r="N55" s="1139">
        <f t="shared" si="10"/>
        <v>0</v>
      </c>
      <c r="O55" s="1140">
        <f t="shared" si="10"/>
        <v>0</v>
      </c>
    </row>
    <row r="56" spans="2:15" ht="12.75" customHeight="1">
      <c r="B56" s="170">
        <f aca="true" t="shared" si="11" ref="B56:B61">B55+1</f>
        <v>43</v>
      </c>
      <c r="C56" s="91" t="str">
        <f>Υπόδειγμα_3_2!D265</f>
        <v>Ψηφιακές 1024 kpbs</v>
      </c>
      <c r="D56" s="11"/>
      <c r="E56" s="11"/>
      <c r="F56" s="179"/>
      <c r="G56" s="566"/>
      <c r="H56" s="35"/>
      <c r="I56" s="1141"/>
      <c r="J56" s="1142"/>
      <c r="K56" s="1143"/>
      <c r="L56" s="35"/>
      <c r="M56" s="1141"/>
      <c r="N56" s="1142"/>
      <c r="O56" s="1144"/>
    </row>
    <row r="57" spans="2:15" ht="12.75" customHeight="1">
      <c r="B57" s="170">
        <f t="shared" si="11"/>
        <v>44</v>
      </c>
      <c r="C57" s="91"/>
      <c r="D57" s="11"/>
      <c r="E57" s="282" t="str">
        <f>Υπόδειγμα_3_2!$F$224</f>
        <v>&lt; 25 km</v>
      </c>
      <c r="F57" s="1448">
        <v>0</v>
      </c>
      <c r="G57" s="1448">
        <v>0</v>
      </c>
      <c r="H57" s="494">
        <v>0</v>
      </c>
      <c r="I57" s="271">
        <v>0</v>
      </c>
      <c r="J57" s="271">
        <v>0</v>
      </c>
      <c r="K57" s="271">
        <v>0</v>
      </c>
      <c r="L57" s="494">
        <v>0</v>
      </c>
      <c r="M57" s="271">
        <v>0</v>
      </c>
      <c r="N57" s="271">
        <v>0</v>
      </c>
      <c r="O57" s="272">
        <v>0</v>
      </c>
    </row>
    <row r="58" spans="2:15" ht="12.75" customHeight="1">
      <c r="B58" s="170">
        <f t="shared" si="11"/>
        <v>45</v>
      </c>
      <c r="C58" s="91"/>
      <c r="D58" s="11"/>
      <c r="E58" s="282" t="str">
        <f>Υπόδειγμα_3_2!$F$225</f>
        <v>&gt; 25 km και &lt; 50 km</v>
      </c>
      <c r="F58" s="1448">
        <v>0</v>
      </c>
      <c r="G58" s="1448">
        <v>0</v>
      </c>
      <c r="H58" s="494">
        <v>0</v>
      </c>
      <c r="I58" s="271">
        <v>0</v>
      </c>
      <c r="J58" s="271">
        <v>0</v>
      </c>
      <c r="K58" s="271">
        <v>0</v>
      </c>
      <c r="L58" s="494">
        <v>0</v>
      </c>
      <c r="M58" s="271">
        <v>0</v>
      </c>
      <c r="N58" s="271">
        <v>0</v>
      </c>
      <c r="O58" s="272">
        <v>0</v>
      </c>
    </row>
    <row r="59" spans="2:15" ht="12.75" customHeight="1">
      <c r="B59" s="170">
        <f t="shared" si="11"/>
        <v>46</v>
      </c>
      <c r="C59" s="91"/>
      <c r="D59" s="11"/>
      <c r="E59" s="282" t="str">
        <f>Υπόδειγμα_3_2!$F$226</f>
        <v>&gt; 50 km και &lt; 100 km</v>
      </c>
      <c r="F59" s="1448">
        <v>0</v>
      </c>
      <c r="G59" s="1448">
        <v>0</v>
      </c>
      <c r="H59" s="494">
        <v>0</v>
      </c>
      <c r="I59" s="271">
        <v>0</v>
      </c>
      <c r="J59" s="271">
        <v>0</v>
      </c>
      <c r="K59" s="271">
        <v>0</v>
      </c>
      <c r="L59" s="494">
        <v>0</v>
      </c>
      <c r="M59" s="271">
        <v>0</v>
      </c>
      <c r="N59" s="271">
        <v>0</v>
      </c>
      <c r="O59" s="272">
        <v>0</v>
      </c>
    </row>
    <row r="60" spans="2:15" ht="12.75" customHeight="1">
      <c r="B60" s="170">
        <f t="shared" si="11"/>
        <v>47</v>
      </c>
      <c r="C60" s="91"/>
      <c r="D60" s="11"/>
      <c r="E60" s="282" t="str">
        <f>Υπόδειγμα_3_2!$F$227</f>
        <v>&gt; 100 km</v>
      </c>
      <c r="F60" s="1448">
        <v>0</v>
      </c>
      <c r="G60" s="1448">
        <v>0</v>
      </c>
      <c r="H60" s="494">
        <v>0</v>
      </c>
      <c r="I60" s="271">
        <v>0</v>
      </c>
      <c r="J60" s="271">
        <v>0</v>
      </c>
      <c r="K60" s="271">
        <v>0</v>
      </c>
      <c r="L60" s="494">
        <v>0</v>
      </c>
      <c r="M60" s="271">
        <v>0</v>
      </c>
      <c r="N60" s="271">
        <v>0</v>
      </c>
      <c r="O60" s="272">
        <v>0</v>
      </c>
    </row>
    <row r="61" spans="2:15" ht="12.75" customHeight="1">
      <c r="B61" s="170">
        <f t="shared" si="11"/>
        <v>48</v>
      </c>
      <c r="C61" s="856"/>
      <c r="D61" s="269"/>
      <c r="E61" s="429" t="str">
        <f>Υπόδειγμα_3_2!$F$228</f>
        <v>Υποσύνολο</v>
      </c>
      <c r="F61" s="1482">
        <f aca="true" t="shared" si="12" ref="F61:O61">SUM(F57:F60)</f>
        <v>0</v>
      </c>
      <c r="G61" s="1483">
        <f t="shared" si="12"/>
        <v>0</v>
      </c>
      <c r="H61" s="1138">
        <f t="shared" si="12"/>
        <v>0</v>
      </c>
      <c r="I61" s="1139">
        <f t="shared" si="12"/>
        <v>0</v>
      </c>
      <c r="J61" s="1139">
        <f t="shared" si="12"/>
        <v>0</v>
      </c>
      <c r="K61" s="1139">
        <f t="shared" si="12"/>
        <v>0</v>
      </c>
      <c r="L61" s="1138">
        <f t="shared" si="12"/>
        <v>0</v>
      </c>
      <c r="M61" s="1139">
        <f t="shared" si="12"/>
        <v>0</v>
      </c>
      <c r="N61" s="1139">
        <f t="shared" si="12"/>
        <v>0</v>
      </c>
      <c r="O61" s="1140">
        <f t="shared" si="12"/>
        <v>0</v>
      </c>
    </row>
    <row r="62" spans="2:15" ht="12.75" customHeight="1">
      <c r="B62" s="170">
        <f aca="true" t="shared" si="13" ref="B62:B68">B61+1</f>
        <v>49</v>
      </c>
      <c r="C62" s="91" t="str">
        <f>Υπόδειγμα_3_2!D271</f>
        <v>Ψηφιακές 1920 kpbs</v>
      </c>
      <c r="D62" s="11"/>
      <c r="E62" s="11"/>
      <c r="F62" s="179"/>
      <c r="G62" s="566"/>
      <c r="H62" s="35"/>
      <c r="I62" s="1141"/>
      <c r="J62" s="1142"/>
      <c r="K62" s="1143"/>
      <c r="L62" s="35"/>
      <c r="M62" s="1141"/>
      <c r="N62" s="1142"/>
      <c r="O62" s="1144"/>
    </row>
    <row r="63" spans="2:15" ht="12.75" customHeight="1">
      <c r="B63" s="170">
        <f t="shared" si="13"/>
        <v>50</v>
      </c>
      <c r="C63" s="91"/>
      <c r="D63" s="11"/>
      <c r="E63" s="282" t="str">
        <f>Υπόδειγμα_3_2!$F$224</f>
        <v>&lt; 25 km</v>
      </c>
      <c r="F63" s="1448">
        <v>0</v>
      </c>
      <c r="G63" s="1448">
        <v>0</v>
      </c>
      <c r="H63" s="494">
        <v>0</v>
      </c>
      <c r="I63" s="271">
        <v>0</v>
      </c>
      <c r="J63" s="271">
        <v>0</v>
      </c>
      <c r="K63" s="271">
        <v>0</v>
      </c>
      <c r="L63" s="494">
        <v>0</v>
      </c>
      <c r="M63" s="271">
        <v>0</v>
      </c>
      <c r="N63" s="271">
        <v>0</v>
      </c>
      <c r="O63" s="272">
        <v>0</v>
      </c>
    </row>
    <row r="64" spans="2:15" ht="12.75" customHeight="1">
      <c r="B64" s="170">
        <f t="shared" si="13"/>
        <v>51</v>
      </c>
      <c r="C64" s="91"/>
      <c r="D64" s="11"/>
      <c r="E64" s="282" t="str">
        <f>Υπόδειγμα_3_2!$F$225</f>
        <v>&gt; 25 km και &lt; 50 km</v>
      </c>
      <c r="F64" s="1448">
        <v>0</v>
      </c>
      <c r="G64" s="1448">
        <v>0</v>
      </c>
      <c r="H64" s="494">
        <v>0</v>
      </c>
      <c r="I64" s="271">
        <v>0</v>
      </c>
      <c r="J64" s="271">
        <v>0</v>
      </c>
      <c r="K64" s="271">
        <v>0</v>
      </c>
      <c r="L64" s="494">
        <v>0</v>
      </c>
      <c r="M64" s="271">
        <v>0</v>
      </c>
      <c r="N64" s="271">
        <v>0</v>
      </c>
      <c r="O64" s="272">
        <v>0</v>
      </c>
    </row>
    <row r="65" spans="2:15" ht="12.75" customHeight="1">
      <c r="B65" s="170">
        <f t="shared" si="13"/>
        <v>52</v>
      </c>
      <c r="C65" s="91"/>
      <c r="D65" s="11"/>
      <c r="E65" s="282" t="str">
        <f>Υπόδειγμα_3_2!$F$226</f>
        <v>&gt; 50 km και &lt; 100 km</v>
      </c>
      <c r="F65" s="1448">
        <v>0</v>
      </c>
      <c r="G65" s="1448">
        <v>0</v>
      </c>
      <c r="H65" s="494">
        <v>0</v>
      </c>
      <c r="I65" s="271">
        <v>0</v>
      </c>
      <c r="J65" s="271">
        <v>0</v>
      </c>
      <c r="K65" s="271">
        <v>0</v>
      </c>
      <c r="L65" s="494">
        <v>0</v>
      </c>
      <c r="M65" s="271">
        <v>0</v>
      </c>
      <c r="N65" s="271">
        <v>0</v>
      </c>
      <c r="O65" s="272">
        <v>0</v>
      </c>
    </row>
    <row r="66" spans="2:15" ht="12.75" customHeight="1">
      <c r="B66" s="170">
        <f t="shared" si="13"/>
        <v>53</v>
      </c>
      <c r="C66" s="91"/>
      <c r="D66" s="11"/>
      <c r="E66" s="282" t="str">
        <f>Υπόδειγμα_3_2!$F$227</f>
        <v>&gt; 100 km</v>
      </c>
      <c r="F66" s="1448">
        <v>0</v>
      </c>
      <c r="G66" s="1448">
        <v>0</v>
      </c>
      <c r="H66" s="494">
        <v>0</v>
      </c>
      <c r="I66" s="271">
        <v>0</v>
      </c>
      <c r="J66" s="271">
        <v>0</v>
      </c>
      <c r="K66" s="271">
        <v>0</v>
      </c>
      <c r="L66" s="494">
        <v>0</v>
      </c>
      <c r="M66" s="271">
        <v>0</v>
      </c>
      <c r="N66" s="271">
        <v>0</v>
      </c>
      <c r="O66" s="272">
        <v>0</v>
      </c>
    </row>
    <row r="67" spans="2:15" ht="12.75" customHeight="1">
      <c r="B67" s="170">
        <f t="shared" si="13"/>
        <v>54</v>
      </c>
      <c r="C67" s="856"/>
      <c r="D67" s="269"/>
      <c r="E67" s="429" t="str">
        <f>Υπόδειγμα_3_2!$F$228</f>
        <v>Υποσύνολο</v>
      </c>
      <c r="F67" s="1482">
        <f aca="true" t="shared" si="14" ref="F67:O67">SUM(F63:F66)</f>
        <v>0</v>
      </c>
      <c r="G67" s="1483">
        <f t="shared" si="14"/>
        <v>0</v>
      </c>
      <c r="H67" s="1138">
        <f t="shared" si="14"/>
        <v>0</v>
      </c>
      <c r="I67" s="1139">
        <f t="shared" si="14"/>
        <v>0</v>
      </c>
      <c r="J67" s="1139">
        <f t="shared" si="14"/>
        <v>0</v>
      </c>
      <c r="K67" s="1139">
        <f t="shared" si="14"/>
        <v>0</v>
      </c>
      <c r="L67" s="1138">
        <f t="shared" si="14"/>
        <v>0</v>
      </c>
      <c r="M67" s="1139">
        <f t="shared" si="14"/>
        <v>0</v>
      </c>
      <c r="N67" s="1139">
        <f t="shared" si="14"/>
        <v>0</v>
      </c>
      <c r="O67" s="1140">
        <f t="shared" si="14"/>
        <v>0</v>
      </c>
    </row>
    <row r="68" spans="2:15" ht="12.75" customHeight="1">
      <c r="B68" s="170">
        <f t="shared" si="13"/>
        <v>55</v>
      </c>
      <c r="C68" s="91" t="str">
        <f>Υπόδειγμα_3_2!D277</f>
        <v>Ψηφιακές 2 Mbps</v>
      </c>
      <c r="D68" s="11"/>
      <c r="E68" s="11"/>
      <c r="F68" s="179"/>
      <c r="G68" s="566"/>
      <c r="H68" s="35"/>
      <c r="I68" s="1141"/>
      <c r="J68" s="1142"/>
      <c r="K68" s="1143"/>
      <c r="L68" s="35"/>
      <c r="M68" s="1141"/>
      <c r="N68" s="1142"/>
      <c r="O68" s="1144"/>
    </row>
    <row r="69" spans="2:15" ht="12.75" customHeight="1">
      <c r="B69" s="170">
        <f t="shared" si="0"/>
        <v>56</v>
      </c>
      <c r="C69" s="91"/>
      <c r="D69" s="11"/>
      <c r="E69" s="282" t="str">
        <f>Υπόδειγμα_3_2!$F$224</f>
        <v>&lt; 25 km</v>
      </c>
      <c r="F69" s="1448">
        <v>0</v>
      </c>
      <c r="G69" s="1448">
        <v>0</v>
      </c>
      <c r="H69" s="494">
        <v>0</v>
      </c>
      <c r="I69" s="271">
        <v>0</v>
      </c>
      <c r="J69" s="271">
        <v>0</v>
      </c>
      <c r="K69" s="271">
        <v>0</v>
      </c>
      <c r="L69" s="494">
        <v>0</v>
      </c>
      <c r="M69" s="271">
        <v>0</v>
      </c>
      <c r="N69" s="271">
        <v>0</v>
      </c>
      <c r="O69" s="272">
        <v>0</v>
      </c>
    </row>
    <row r="70" spans="2:15" ht="12.75" customHeight="1">
      <c r="B70" s="170">
        <f t="shared" si="0"/>
        <v>57</v>
      </c>
      <c r="C70" s="91"/>
      <c r="D70" s="11"/>
      <c r="E70" s="282" t="str">
        <f>Υπόδειγμα_3_2!$F$225</f>
        <v>&gt; 25 km και &lt; 50 km</v>
      </c>
      <c r="F70" s="1448">
        <v>0</v>
      </c>
      <c r="G70" s="1448">
        <v>0</v>
      </c>
      <c r="H70" s="494">
        <v>0</v>
      </c>
      <c r="I70" s="271">
        <v>0</v>
      </c>
      <c r="J70" s="271">
        <v>0</v>
      </c>
      <c r="K70" s="271">
        <v>0</v>
      </c>
      <c r="L70" s="494">
        <v>0</v>
      </c>
      <c r="M70" s="271">
        <v>0</v>
      </c>
      <c r="N70" s="271">
        <v>0</v>
      </c>
      <c r="O70" s="272">
        <v>0</v>
      </c>
    </row>
    <row r="71" spans="2:15" ht="12.75" customHeight="1">
      <c r="B71" s="170">
        <f t="shared" si="0"/>
        <v>58</v>
      </c>
      <c r="C71" s="91"/>
      <c r="D71" s="11"/>
      <c r="E71" s="282" t="str">
        <f>Υπόδειγμα_3_2!$F$226</f>
        <v>&gt; 50 km και &lt; 100 km</v>
      </c>
      <c r="F71" s="1448">
        <v>0</v>
      </c>
      <c r="G71" s="1448">
        <v>0</v>
      </c>
      <c r="H71" s="494">
        <v>0</v>
      </c>
      <c r="I71" s="271">
        <v>0</v>
      </c>
      <c r="J71" s="271">
        <v>0</v>
      </c>
      <c r="K71" s="271">
        <v>0</v>
      </c>
      <c r="L71" s="494">
        <v>0</v>
      </c>
      <c r="M71" s="271">
        <v>0</v>
      </c>
      <c r="N71" s="271">
        <v>0</v>
      </c>
      <c r="O71" s="272">
        <v>0</v>
      </c>
    </row>
    <row r="72" spans="2:15" ht="12.75" customHeight="1">
      <c r="B72" s="170">
        <f t="shared" si="0"/>
        <v>59</v>
      </c>
      <c r="C72" s="91"/>
      <c r="D72" s="11"/>
      <c r="E72" s="282" t="str">
        <f>Υπόδειγμα_3_2!$F$227</f>
        <v>&gt; 100 km</v>
      </c>
      <c r="F72" s="1448">
        <v>0</v>
      </c>
      <c r="G72" s="1448">
        <v>0</v>
      </c>
      <c r="H72" s="494">
        <v>0</v>
      </c>
      <c r="I72" s="271">
        <v>0</v>
      </c>
      <c r="J72" s="271">
        <v>0</v>
      </c>
      <c r="K72" s="271">
        <v>0</v>
      </c>
      <c r="L72" s="494">
        <v>0</v>
      </c>
      <c r="M72" s="271">
        <v>0</v>
      </c>
      <c r="N72" s="271">
        <v>0</v>
      </c>
      <c r="O72" s="272">
        <v>0</v>
      </c>
    </row>
    <row r="73" spans="2:15" ht="12.75" customHeight="1">
      <c r="B73" s="170">
        <f t="shared" si="0"/>
        <v>60</v>
      </c>
      <c r="C73" s="856"/>
      <c r="D73" s="269"/>
      <c r="E73" s="429" t="str">
        <f>Υπόδειγμα_3_2!$F$228</f>
        <v>Υποσύνολο</v>
      </c>
      <c r="F73" s="1482">
        <f>SUM(F69:F72)</f>
        <v>0</v>
      </c>
      <c r="G73" s="1483">
        <f>SUM(G69:G72)</f>
        <v>0</v>
      </c>
      <c r="H73" s="1138">
        <f aca="true" t="shared" si="15" ref="H73:O73">SUM(H69:H72)</f>
        <v>0</v>
      </c>
      <c r="I73" s="1139">
        <f t="shared" si="15"/>
        <v>0</v>
      </c>
      <c r="J73" s="1139">
        <f t="shared" si="15"/>
        <v>0</v>
      </c>
      <c r="K73" s="1139">
        <f t="shared" si="15"/>
        <v>0</v>
      </c>
      <c r="L73" s="1138">
        <f t="shared" si="15"/>
        <v>0</v>
      </c>
      <c r="M73" s="1139">
        <f t="shared" si="15"/>
        <v>0</v>
      </c>
      <c r="N73" s="1139">
        <f t="shared" si="15"/>
        <v>0</v>
      </c>
      <c r="O73" s="1140">
        <f t="shared" si="15"/>
        <v>0</v>
      </c>
    </row>
    <row r="74" spans="2:15" ht="12.75" customHeight="1">
      <c r="B74" s="170">
        <f>B73+1</f>
        <v>61</v>
      </c>
      <c r="C74" s="91" t="str">
        <f>Υπόδειγμα_3_2!D283</f>
        <v>Ψηφιακές 34 Mbps </v>
      </c>
      <c r="D74" s="11"/>
      <c r="E74" s="11"/>
      <c r="F74" s="179"/>
      <c r="G74" s="566"/>
      <c r="H74" s="35"/>
      <c r="I74" s="1141"/>
      <c r="J74" s="1142"/>
      <c r="K74" s="1143"/>
      <c r="L74" s="35"/>
      <c r="M74" s="1141"/>
      <c r="N74" s="1142"/>
      <c r="O74" s="1144"/>
    </row>
    <row r="75" spans="2:15" ht="12.75" customHeight="1">
      <c r="B75" s="170">
        <f t="shared" si="0"/>
        <v>62</v>
      </c>
      <c r="C75" s="91"/>
      <c r="D75" s="11"/>
      <c r="E75" s="282" t="str">
        <f>Υπόδειγμα_3_2!$F$224</f>
        <v>&lt; 25 km</v>
      </c>
      <c r="F75" s="1448">
        <v>0</v>
      </c>
      <c r="G75" s="1448">
        <v>0</v>
      </c>
      <c r="H75" s="494">
        <v>0</v>
      </c>
      <c r="I75" s="271">
        <v>0</v>
      </c>
      <c r="J75" s="271">
        <v>0</v>
      </c>
      <c r="K75" s="271">
        <v>0</v>
      </c>
      <c r="L75" s="494">
        <v>0</v>
      </c>
      <c r="M75" s="271">
        <v>0</v>
      </c>
      <c r="N75" s="271">
        <v>0</v>
      </c>
      <c r="O75" s="272">
        <v>0</v>
      </c>
    </row>
    <row r="76" spans="2:15" ht="12.75" customHeight="1">
      <c r="B76" s="170">
        <f t="shared" si="0"/>
        <v>63</v>
      </c>
      <c r="C76" s="91"/>
      <c r="D76" s="11"/>
      <c r="E76" s="282" t="str">
        <f>Υπόδειγμα_3_2!$F$225</f>
        <v>&gt; 25 km και &lt; 50 km</v>
      </c>
      <c r="F76" s="1448">
        <v>0</v>
      </c>
      <c r="G76" s="1448">
        <v>0</v>
      </c>
      <c r="H76" s="494">
        <v>0</v>
      </c>
      <c r="I76" s="271">
        <v>0</v>
      </c>
      <c r="J76" s="271">
        <v>0</v>
      </c>
      <c r="K76" s="271">
        <v>0</v>
      </c>
      <c r="L76" s="494">
        <v>0</v>
      </c>
      <c r="M76" s="271">
        <v>0</v>
      </c>
      <c r="N76" s="271">
        <v>0</v>
      </c>
      <c r="O76" s="272">
        <v>0</v>
      </c>
    </row>
    <row r="77" spans="2:15" ht="12.75" customHeight="1">
      <c r="B77" s="170">
        <f t="shared" si="0"/>
        <v>64</v>
      </c>
      <c r="C77" s="91"/>
      <c r="D77" s="11"/>
      <c r="E77" s="282" t="str">
        <f>Υπόδειγμα_3_2!$F$226</f>
        <v>&gt; 50 km και &lt; 100 km</v>
      </c>
      <c r="F77" s="1448">
        <v>0</v>
      </c>
      <c r="G77" s="1448">
        <v>0</v>
      </c>
      <c r="H77" s="494">
        <v>0</v>
      </c>
      <c r="I77" s="271">
        <v>0</v>
      </c>
      <c r="J77" s="271">
        <v>0</v>
      </c>
      <c r="K77" s="271">
        <v>0</v>
      </c>
      <c r="L77" s="494">
        <v>0</v>
      </c>
      <c r="M77" s="271">
        <v>0</v>
      </c>
      <c r="N77" s="271">
        <v>0</v>
      </c>
      <c r="O77" s="272">
        <v>0</v>
      </c>
    </row>
    <row r="78" spans="2:15" ht="12.75" customHeight="1">
      <c r="B78" s="170">
        <f t="shared" si="0"/>
        <v>65</v>
      </c>
      <c r="C78" s="91"/>
      <c r="D78" s="11"/>
      <c r="E78" s="282" t="str">
        <f>Υπόδειγμα_3_2!$F$227</f>
        <v>&gt; 100 km</v>
      </c>
      <c r="F78" s="1448">
        <v>0</v>
      </c>
      <c r="G78" s="1448">
        <v>0</v>
      </c>
      <c r="H78" s="494">
        <v>0</v>
      </c>
      <c r="I78" s="271">
        <v>0</v>
      </c>
      <c r="J78" s="271">
        <v>0</v>
      </c>
      <c r="K78" s="271">
        <v>0</v>
      </c>
      <c r="L78" s="494">
        <v>0</v>
      </c>
      <c r="M78" s="271">
        <v>0</v>
      </c>
      <c r="N78" s="271">
        <v>0</v>
      </c>
      <c r="O78" s="272">
        <v>0</v>
      </c>
    </row>
    <row r="79" spans="2:15" ht="12.75" customHeight="1">
      <c r="B79" s="170">
        <f t="shared" si="0"/>
        <v>66</v>
      </c>
      <c r="C79" s="856"/>
      <c r="D79" s="269"/>
      <c r="E79" s="429" t="str">
        <f>Υπόδειγμα_3_2!$F$228</f>
        <v>Υποσύνολο</v>
      </c>
      <c r="F79" s="1482">
        <f>SUM(F75:F78)</f>
        <v>0</v>
      </c>
      <c r="G79" s="1483">
        <f>SUM(G75:G78)</f>
        <v>0</v>
      </c>
      <c r="H79" s="1138">
        <f aca="true" t="shared" si="16" ref="H79:O79">SUM(H75:H78)</f>
        <v>0</v>
      </c>
      <c r="I79" s="1139">
        <f t="shared" si="16"/>
        <v>0</v>
      </c>
      <c r="J79" s="1139">
        <f t="shared" si="16"/>
        <v>0</v>
      </c>
      <c r="K79" s="1139">
        <f t="shared" si="16"/>
        <v>0</v>
      </c>
      <c r="L79" s="1138">
        <f t="shared" si="16"/>
        <v>0</v>
      </c>
      <c r="M79" s="1139">
        <f t="shared" si="16"/>
        <v>0</v>
      </c>
      <c r="N79" s="1139">
        <f t="shared" si="16"/>
        <v>0</v>
      </c>
      <c r="O79" s="1140">
        <f t="shared" si="16"/>
        <v>0</v>
      </c>
    </row>
    <row r="80" spans="2:15" ht="12.75" customHeight="1">
      <c r="B80" s="170">
        <f t="shared" si="0"/>
        <v>67</v>
      </c>
      <c r="C80" s="91" t="str">
        <f>Υπόδειγμα_3_2!D289</f>
        <v>Ψηφιακές 155 Mbps</v>
      </c>
      <c r="D80" s="11"/>
      <c r="E80" s="11"/>
      <c r="F80" s="179"/>
      <c r="G80" s="566"/>
      <c r="H80" s="35"/>
      <c r="I80" s="1141"/>
      <c r="J80" s="1142"/>
      <c r="K80" s="1143"/>
      <c r="L80" s="35"/>
      <c r="M80" s="1141"/>
      <c r="N80" s="1142"/>
      <c r="O80" s="1144"/>
    </row>
    <row r="81" spans="2:15" ht="12.75" customHeight="1">
      <c r="B81" s="170">
        <f t="shared" si="0"/>
        <v>68</v>
      </c>
      <c r="C81" s="91"/>
      <c r="D81" s="11"/>
      <c r="E81" s="282" t="str">
        <f>Υπόδειγμα_3_2!$F$224</f>
        <v>&lt; 25 km</v>
      </c>
      <c r="F81" s="1448">
        <v>0</v>
      </c>
      <c r="G81" s="1448">
        <v>0</v>
      </c>
      <c r="H81" s="494">
        <v>0</v>
      </c>
      <c r="I81" s="271">
        <v>0</v>
      </c>
      <c r="J81" s="271">
        <v>0</v>
      </c>
      <c r="K81" s="271">
        <v>0</v>
      </c>
      <c r="L81" s="494">
        <v>0</v>
      </c>
      <c r="M81" s="271">
        <v>0</v>
      </c>
      <c r="N81" s="271">
        <v>0</v>
      </c>
      <c r="O81" s="272">
        <v>0</v>
      </c>
    </row>
    <row r="82" spans="2:15" ht="12.75" customHeight="1">
      <c r="B82" s="170">
        <f t="shared" si="0"/>
        <v>69</v>
      </c>
      <c r="C82" s="91"/>
      <c r="D82" s="11"/>
      <c r="E82" s="282" t="str">
        <f>Υπόδειγμα_3_2!$F$225</f>
        <v>&gt; 25 km και &lt; 50 km</v>
      </c>
      <c r="F82" s="1448">
        <v>0</v>
      </c>
      <c r="G82" s="1448">
        <v>0</v>
      </c>
      <c r="H82" s="494">
        <v>0</v>
      </c>
      <c r="I82" s="271">
        <v>0</v>
      </c>
      <c r="J82" s="271">
        <v>0</v>
      </c>
      <c r="K82" s="271">
        <v>0</v>
      </c>
      <c r="L82" s="494">
        <v>0</v>
      </c>
      <c r="M82" s="271">
        <v>0</v>
      </c>
      <c r="N82" s="271">
        <v>0</v>
      </c>
      <c r="O82" s="272">
        <v>0</v>
      </c>
    </row>
    <row r="83" spans="2:15" ht="12.75" customHeight="1">
      <c r="B83" s="170">
        <f t="shared" si="0"/>
        <v>70</v>
      </c>
      <c r="C83" s="91"/>
      <c r="D83" s="11"/>
      <c r="E83" s="282" t="str">
        <f>Υπόδειγμα_3_2!$F$226</f>
        <v>&gt; 50 km και &lt; 100 km</v>
      </c>
      <c r="F83" s="1448">
        <v>0</v>
      </c>
      <c r="G83" s="1448">
        <v>0</v>
      </c>
      <c r="H83" s="494">
        <v>0</v>
      </c>
      <c r="I83" s="271">
        <v>0</v>
      </c>
      <c r="J83" s="271">
        <v>0</v>
      </c>
      <c r="K83" s="271">
        <v>0</v>
      </c>
      <c r="L83" s="494">
        <v>0</v>
      </c>
      <c r="M83" s="271">
        <v>0</v>
      </c>
      <c r="N83" s="271">
        <v>0</v>
      </c>
      <c r="O83" s="272">
        <v>0</v>
      </c>
    </row>
    <row r="84" spans="2:15" ht="12.75" customHeight="1">
      <c r="B84" s="170">
        <f t="shared" si="0"/>
        <v>71</v>
      </c>
      <c r="C84" s="91"/>
      <c r="D84" s="11"/>
      <c r="E84" s="282" t="str">
        <f>Υπόδειγμα_3_2!$F$227</f>
        <v>&gt; 100 km</v>
      </c>
      <c r="F84" s="1448">
        <v>0</v>
      </c>
      <c r="G84" s="1448">
        <v>0</v>
      </c>
      <c r="H84" s="494">
        <v>0</v>
      </c>
      <c r="I84" s="271">
        <v>0</v>
      </c>
      <c r="J84" s="271">
        <v>0</v>
      </c>
      <c r="K84" s="271">
        <v>0</v>
      </c>
      <c r="L84" s="494">
        <v>0</v>
      </c>
      <c r="M84" s="271">
        <v>0</v>
      </c>
      <c r="N84" s="271">
        <v>0</v>
      </c>
      <c r="O84" s="272">
        <v>0</v>
      </c>
    </row>
    <row r="85" spans="2:15" ht="12.75" customHeight="1">
      <c r="B85" s="170">
        <f t="shared" si="0"/>
        <v>72</v>
      </c>
      <c r="C85" s="856"/>
      <c r="D85" s="269"/>
      <c r="E85" s="429" t="str">
        <f>Υπόδειγμα_3_2!$F$228</f>
        <v>Υποσύνολο</v>
      </c>
      <c r="F85" s="1482">
        <f>SUM(F81:F84)</f>
        <v>0</v>
      </c>
      <c r="G85" s="1483">
        <f>SUM(G81:G84)</f>
        <v>0</v>
      </c>
      <c r="H85" s="1138">
        <f aca="true" t="shared" si="17" ref="H85:O85">SUM(H81:H84)</f>
        <v>0</v>
      </c>
      <c r="I85" s="1139">
        <f t="shared" si="17"/>
        <v>0</v>
      </c>
      <c r="J85" s="1139">
        <f t="shared" si="17"/>
        <v>0</v>
      </c>
      <c r="K85" s="1139">
        <f t="shared" si="17"/>
        <v>0</v>
      </c>
      <c r="L85" s="1138">
        <f t="shared" si="17"/>
        <v>0</v>
      </c>
      <c r="M85" s="1139">
        <f t="shared" si="17"/>
        <v>0</v>
      </c>
      <c r="N85" s="1139">
        <f t="shared" si="17"/>
        <v>0</v>
      </c>
      <c r="O85" s="1140">
        <f t="shared" si="17"/>
        <v>0</v>
      </c>
    </row>
    <row r="86" spans="2:15" ht="12.75" customHeight="1">
      <c r="B86" s="170">
        <f t="shared" si="0"/>
        <v>73</v>
      </c>
      <c r="C86" s="91" t="str">
        <f>Υπόδειγμα_3_2!D295</f>
        <v>Ψηφιακές &gt; 155 Mbps</v>
      </c>
      <c r="D86" s="11"/>
      <c r="E86" s="11"/>
      <c r="F86" s="179"/>
      <c r="G86" s="566"/>
      <c r="H86" s="35"/>
      <c r="I86" s="1141"/>
      <c r="J86" s="1142"/>
      <c r="K86" s="1143"/>
      <c r="L86" s="35"/>
      <c r="M86" s="1141"/>
      <c r="N86" s="1142"/>
      <c r="O86" s="1144"/>
    </row>
    <row r="87" spans="2:15" ht="12.75" customHeight="1">
      <c r="B87" s="170">
        <f t="shared" si="0"/>
        <v>74</v>
      </c>
      <c r="C87" s="91"/>
      <c r="D87" s="11"/>
      <c r="E87" s="282" t="str">
        <f>Υπόδειγμα_3_2!$F$224</f>
        <v>&lt; 25 km</v>
      </c>
      <c r="F87" s="1448">
        <v>0</v>
      </c>
      <c r="G87" s="1448">
        <v>0</v>
      </c>
      <c r="H87" s="494">
        <v>0</v>
      </c>
      <c r="I87" s="271">
        <v>0</v>
      </c>
      <c r="J87" s="271">
        <v>0</v>
      </c>
      <c r="K87" s="271">
        <v>0</v>
      </c>
      <c r="L87" s="494">
        <v>0</v>
      </c>
      <c r="M87" s="271">
        <v>0</v>
      </c>
      <c r="N87" s="271">
        <v>0</v>
      </c>
      <c r="O87" s="272">
        <v>0</v>
      </c>
    </row>
    <row r="88" spans="2:15" ht="12.75" customHeight="1">
      <c r="B88" s="170">
        <f t="shared" si="0"/>
        <v>75</v>
      </c>
      <c r="C88" s="91"/>
      <c r="D88" s="11"/>
      <c r="E88" s="282" t="str">
        <f>Υπόδειγμα_3_2!$F$225</f>
        <v>&gt; 25 km και &lt; 50 km</v>
      </c>
      <c r="F88" s="1448">
        <v>0</v>
      </c>
      <c r="G88" s="1448">
        <v>0</v>
      </c>
      <c r="H88" s="494">
        <v>0</v>
      </c>
      <c r="I88" s="271">
        <v>0</v>
      </c>
      <c r="J88" s="271">
        <v>0</v>
      </c>
      <c r="K88" s="271">
        <v>0</v>
      </c>
      <c r="L88" s="494">
        <v>0</v>
      </c>
      <c r="M88" s="271">
        <v>0</v>
      </c>
      <c r="N88" s="271">
        <v>0</v>
      </c>
      <c r="O88" s="272">
        <v>0</v>
      </c>
    </row>
    <row r="89" spans="2:15" ht="12.75" customHeight="1">
      <c r="B89" s="170">
        <f t="shared" si="0"/>
        <v>76</v>
      </c>
      <c r="C89" s="91"/>
      <c r="D89" s="11"/>
      <c r="E89" s="282" t="str">
        <f>Υπόδειγμα_3_2!$F$226</f>
        <v>&gt; 50 km και &lt; 100 km</v>
      </c>
      <c r="F89" s="1448">
        <v>0</v>
      </c>
      <c r="G89" s="1448">
        <v>0</v>
      </c>
      <c r="H89" s="494">
        <v>0</v>
      </c>
      <c r="I89" s="271">
        <v>0</v>
      </c>
      <c r="J89" s="271">
        <v>0</v>
      </c>
      <c r="K89" s="271">
        <v>0</v>
      </c>
      <c r="L89" s="494">
        <v>0</v>
      </c>
      <c r="M89" s="271">
        <v>0</v>
      </c>
      <c r="N89" s="271">
        <v>0</v>
      </c>
      <c r="O89" s="272">
        <v>0</v>
      </c>
    </row>
    <row r="90" spans="2:15" ht="12.75" customHeight="1">
      <c r="B90" s="170">
        <f t="shared" si="0"/>
        <v>77</v>
      </c>
      <c r="C90" s="91"/>
      <c r="D90" s="11"/>
      <c r="E90" s="282" t="str">
        <f>Υπόδειγμα_3_2!$F$227</f>
        <v>&gt; 100 km</v>
      </c>
      <c r="F90" s="1448">
        <v>0</v>
      </c>
      <c r="G90" s="1448">
        <v>0</v>
      </c>
      <c r="H90" s="494">
        <v>0</v>
      </c>
      <c r="I90" s="271">
        <v>0</v>
      </c>
      <c r="J90" s="271">
        <v>0</v>
      </c>
      <c r="K90" s="271">
        <v>0</v>
      </c>
      <c r="L90" s="494">
        <v>0</v>
      </c>
      <c r="M90" s="271">
        <v>0</v>
      </c>
      <c r="N90" s="271">
        <v>0</v>
      </c>
      <c r="O90" s="272">
        <v>0</v>
      </c>
    </row>
    <row r="91" spans="2:15" ht="12.75" customHeight="1">
      <c r="B91" s="170">
        <f t="shared" si="0"/>
        <v>78</v>
      </c>
      <c r="C91" s="856"/>
      <c r="D91" s="269"/>
      <c r="E91" s="429" t="str">
        <f>Υπόδειγμα_3_2!$F$228</f>
        <v>Υποσύνολο</v>
      </c>
      <c r="F91" s="1482">
        <f>SUM(F87:F90)</f>
        <v>0</v>
      </c>
      <c r="G91" s="1483">
        <f>SUM(G87:G90)</f>
        <v>0</v>
      </c>
      <c r="H91" s="1138">
        <f aca="true" t="shared" si="18" ref="H91:O91">SUM(H87:H90)</f>
        <v>0</v>
      </c>
      <c r="I91" s="1139">
        <f t="shared" si="18"/>
        <v>0</v>
      </c>
      <c r="J91" s="1139">
        <f t="shared" si="18"/>
        <v>0</v>
      </c>
      <c r="K91" s="1139">
        <f t="shared" si="18"/>
        <v>0</v>
      </c>
      <c r="L91" s="1138">
        <f t="shared" si="18"/>
        <v>0</v>
      </c>
      <c r="M91" s="1139">
        <f t="shared" si="18"/>
        <v>0</v>
      </c>
      <c r="N91" s="1139">
        <f t="shared" si="18"/>
        <v>0</v>
      </c>
      <c r="O91" s="1140">
        <f t="shared" si="18"/>
        <v>0</v>
      </c>
    </row>
    <row r="92" spans="2:15" ht="12.75" customHeight="1">
      <c r="B92" s="170">
        <f>B91+1</f>
        <v>79</v>
      </c>
      <c r="C92" s="91" t="str">
        <f>Υπόδειγμα_3_2!D301</f>
        <v>Ζεύξεις διασύνδεσης</v>
      </c>
      <c r="D92" s="11"/>
      <c r="E92" s="11"/>
      <c r="F92" s="179"/>
      <c r="G92" s="566"/>
      <c r="H92" s="35"/>
      <c r="I92" s="1141"/>
      <c r="J92" s="1142"/>
      <c r="K92" s="1143"/>
      <c r="L92" s="35"/>
      <c r="M92" s="1141"/>
      <c r="N92" s="1142"/>
      <c r="O92" s="1144"/>
    </row>
    <row r="93" spans="2:15" ht="12.75" customHeight="1">
      <c r="B93" s="170">
        <f aca="true" t="shared" si="19" ref="B93:B110">B92+1</f>
        <v>80</v>
      </c>
      <c r="C93" s="91"/>
      <c r="D93" s="11"/>
      <c r="E93" s="282" t="str">
        <f>Υπόδειγμα_3_2!$F$224</f>
        <v>&lt; 25 km</v>
      </c>
      <c r="F93" s="1448">
        <v>0</v>
      </c>
      <c r="G93" s="1448">
        <v>0</v>
      </c>
      <c r="H93" s="494">
        <v>0</v>
      </c>
      <c r="I93" s="271">
        <v>0</v>
      </c>
      <c r="J93" s="271">
        <v>0</v>
      </c>
      <c r="K93" s="271">
        <v>0</v>
      </c>
      <c r="L93" s="494">
        <v>0</v>
      </c>
      <c r="M93" s="271">
        <v>0</v>
      </c>
      <c r="N93" s="271">
        <v>0</v>
      </c>
      <c r="O93" s="272">
        <v>0</v>
      </c>
    </row>
    <row r="94" spans="2:15" ht="12.75" customHeight="1">
      <c r="B94" s="170">
        <f t="shared" si="19"/>
        <v>81</v>
      </c>
      <c r="C94" s="91"/>
      <c r="D94" s="11"/>
      <c r="E94" s="282" t="str">
        <f>Υπόδειγμα_3_2!$F$225</f>
        <v>&gt; 25 km και &lt; 50 km</v>
      </c>
      <c r="F94" s="1448">
        <v>0</v>
      </c>
      <c r="G94" s="1448">
        <v>0</v>
      </c>
      <c r="H94" s="494">
        <v>0</v>
      </c>
      <c r="I94" s="271">
        <v>0</v>
      </c>
      <c r="J94" s="271">
        <v>0</v>
      </c>
      <c r="K94" s="271">
        <v>0</v>
      </c>
      <c r="L94" s="494">
        <v>0</v>
      </c>
      <c r="M94" s="271">
        <v>0</v>
      </c>
      <c r="N94" s="271">
        <v>0</v>
      </c>
      <c r="O94" s="272">
        <v>0</v>
      </c>
    </row>
    <row r="95" spans="2:15" ht="12.75" customHeight="1">
      <c r="B95" s="170">
        <f t="shared" si="19"/>
        <v>82</v>
      </c>
      <c r="C95" s="91"/>
      <c r="D95" s="11"/>
      <c r="E95" s="282" t="str">
        <f>Υπόδειγμα_3_2!$F$226</f>
        <v>&gt; 50 km και &lt; 100 km</v>
      </c>
      <c r="F95" s="1448">
        <v>0</v>
      </c>
      <c r="G95" s="1448">
        <v>0</v>
      </c>
      <c r="H95" s="494">
        <v>0</v>
      </c>
      <c r="I95" s="271">
        <v>0</v>
      </c>
      <c r="J95" s="271">
        <v>0</v>
      </c>
      <c r="K95" s="271">
        <v>0</v>
      </c>
      <c r="L95" s="494">
        <v>0</v>
      </c>
      <c r="M95" s="271">
        <v>0</v>
      </c>
      <c r="N95" s="271">
        <v>0</v>
      </c>
      <c r="O95" s="272">
        <v>0</v>
      </c>
    </row>
    <row r="96" spans="2:15" ht="12.75" customHeight="1">
      <c r="B96" s="170">
        <f t="shared" si="19"/>
        <v>83</v>
      </c>
      <c r="C96" s="91"/>
      <c r="D96" s="11"/>
      <c r="E96" s="282" t="str">
        <f>Υπόδειγμα_3_2!$F$227</f>
        <v>&gt; 100 km</v>
      </c>
      <c r="F96" s="1448">
        <v>0</v>
      </c>
      <c r="G96" s="1448">
        <v>0</v>
      </c>
      <c r="H96" s="494">
        <v>0</v>
      </c>
      <c r="I96" s="271">
        <v>0</v>
      </c>
      <c r="J96" s="271">
        <v>0</v>
      </c>
      <c r="K96" s="271">
        <v>0</v>
      </c>
      <c r="L96" s="494">
        <v>0</v>
      </c>
      <c r="M96" s="271">
        <v>0</v>
      </c>
      <c r="N96" s="271">
        <v>0</v>
      </c>
      <c r="O96" s="272">
        <v>0</v>
      </c>
    </row>
    <row r="97" spans="2:15" ht="12.75" customHeight="1">
      <c r="B97" s="170">
        <f t="shared" si="19"/>
        <v>84</v>
      </c>
      <c r="C97" s="856"/>
      <c r="D97" s="269"/>
      <c r="E97" s="429" t="str">
        <f>Υπόδειγμα_3_2!$F$228</f>
        <v>Υποσύνολο</v>
      </c>
      <c r="F97" s="1482">
        <f>SUM(F93:F96)</f>
        <v>0</v>
      </c>
      <c r="G97" s="1483">
        <f>SUM(G93:G96)</f>
        <v>0</v>
      </c>
      <c r="H97" s="1138">
        <f aca="true" t="shared" si="20" ref="H97:O97">SUM(H93:H96)</f>
        <v>0</v>
      </c>
      <c r="I97" s="1139">
        <f t="shared" si="20"/>
        <v>0</v>
      </c>
      <c r="J97" s="1139">
        <f>SUM(J93:J96)</f>
        <v>0</v>
      </c>
      <c r="K97" s="1139">
        <f t="shared" si="20"/>
        <v>0</v>
      </c>
      <c r="L97" s="1138">
        <f t="shared" si="20"/>
        <v>0</v>
      </c>
      <c r="M97" s="1139">
        <f t="shared" si="20"/>
        <v>0</v>
      </c>
      <c r="N97" s="1139">
        <f t="shared" si="20"/>
        <v>0</v>
      </c>
      <c r="O97" s="1140">
        <f t="shared" si="20"/>
        <v>0</v>
      </c>
    </row>
    <row r="98" spans="2:15" ht="12.75" customHeight="1">
      <c r="B98" s="170">
        <f t="shared" si="19"/>
        <v>85</v>
      </c>
      <c r="C98" s="91" t="str">
        <f>Υπόδειγμα_3_2!D307</f>
        <v>Ραδιοφωνική μετάδοση</v>
      </c>
      <c r="D98" s="11"/>
      <c r="E98" s="11"/>
      <c r="F98" s="179"/>
      <c r="G98" s="566"/>
      <c r="H98" s="35"/>
      <c r="I98" s="1141"/>
      <c r="J98" s="1142"/>
      <c r="K98" s="1143"/>
      <c r="L98" s="35"/>
      <c r="M98" s="1141"/>
      <c r="N98" s="1142"/>
      <c r="O98" s="1144"/>
    </row>
    <row r="99" spans="2:15" ht="12.75" customHeight="1">
      <c r="B99" s="170">
        <f t="shared" si="19"/>
        <v>86</v>
      </c>
      <c r="C99" s="91"/>
      <c r="D99" s="11"/>
      <c r="E99" s="282" t="str">
        <f>Υπόδειγμα_3_2!$F$224</f>
        <v>&lt; 25 km</v>
      </c>
      <c r="F99" s="1448">
        <v>0</v>
      </c>
      <c r="G99" s="1448">
        <v>0</v>
      </c>
      <c r="H99" s="494">
        <v>0</v>
      </c>
      <c r="I99" s="271">
        <v>0</v>
      </c>
      <c r="J99" s="271">
        <v>0</v>
      </c>
      <c r="K99" s="271">
        <v>0</v>
      </c>
      <c r="L99" s="494">
        <v>0</v>
      </c>
      <c r="M99" s="271">
        <v>0</v>
      </c>
      <c r="N99" s="271">
        <v>0</v>
      </c>
      <c r="O99" s="272">
        <v>0</v>
      </c>
    </row>
    <row r="100" spans="2:15" ht="12.75" customHeight="1">
      <c r="B100" s="170">
        <f t="shared" si="19"/>
        <v>87</v>
      </c>
      <c r="C100" s="91"/>
      <c r="D100" s="11"/>
      <c r="E100" s="282" t="str">
        <f>Υπόδειγμα_3_2!$F$225</f>
        <v>&gt; 25 km και &lt; 50 km</v>
      </c>
      <c r="F100" s="1448">
        <v>0</v>
      </c>
      <c r="G100" s="1448">
        <v>0</v>
      </c>
      <c r="H100" s="494">
        <v>0</v>
      </c>
      <c r="I100" s="271">
        <v>0</v>
      </c>
      <c r="J100" s="271">
        <v>0</v>
      </c>
      <c r="K100" s="271">
        <v>0</v>
      </c>
      <c r="L100" s="494">
        <v>0</v>
      </c>
      <c r="M100" s="271">
        <v>0</v>
      </c>
      <c r="N100" s="271">
        <v>0</v>
      </c>
      <c r="O100" s="272">
        <v>0</v>
      </c>
    </row>
    <row r="101" spans="2:15" ht="12.75" customHeight="1">
      <c r="B101" s="170">
        <f t="shared" si="19"/>
        <v>88</v>
      </c>
      <c r="C101" s="91"/>
      <c r="D101" s="11"/>
      <c r="E101" s="282" t="str">
        <f>Υπόδειγμα_3_2!$F$226</f>
        <v>&gt; 50 km και &lt; 100 km</v>
      </c>
      <c r="F101" s="1448">
        <v>0</v>
      </c>
      <c r="G101" s="1448">
        <v>0</v>
      </c>
      <c r="H101" s="494">
        <v>0</v>
      </c>
      <c r="I101" s="271">
        <v>0</v>
      </c>
      <c r="J101" s="271">
        <v>0</v>
      </c>
      <c r="K101" s="271">
        <v>0</v>
      </c>
      <c r="L101" s="494">
        <v>0</v>
      </c>
      <c r="M101" s="271">
        <v>0</v>
      </c>
      <c r="N101" s="271">
        <v>0</v>
      </c>
      <c r="O101" s="272">
        <v>0</v>
      </c>
    </row>
    <row r="102" spans="2:15" ht="12.75" customHeight="1">
      <c r="B102" s="170">
        <f t="shared" si="19"/>
        <v>89</v>
      </c>
      <c r="C102" s="91"/>
      <c r="D102" s="11"/>
      <c r="E102" s="282" t="str">
        <f>Υπόδειγμα_3_2!$F$227</f>
        <v>&gt; 100 km</v>
      </c>
      <c r="F102" s="1448">
        <v>0</v>
      </c>
      <c r="G102" s="1448">
        <v>0</v>
      </c>
      <c r="H102" s="494">
        <v>0</v>
      </c>
      <c r="I102" s="271">
        <v>0</v>
      </c>
      <c r="J102" s="271">
        <v>0</v>
      </c>
      <c r="K102" s="271">
        <v>0</v>
      </c>
      <c r="L102" s="494">
        <v>0</v>
      </c>
      <c r="M102" s="271">
        <v>0</v>
      </c>
      <c r="N102" s="271">
        <v>0</v>
      </c>
      <c r="O102" s="272">
        <v>0</v>
      </c>
    </row>
    <row r="103" spans="2:15" ht="12.75" customHeight="1">
      <c r="B103" s="170">
        <f t="shared" si="19"/>
        <v>90</v>
      </c>
      <c r="C103" s="856"/>
      <c r="D103" s="269"/>
      <c r="E103" s="429" t="str">
        <f>Υπόδειγμα_3_2!$F$228</f>
        <v>Υποσύνολο</v>
      </c>
      <c r="F103" s="1482">
        <f>SUM(F99:F102)</f>
        <v>0</v>
      </c>
      <c r="G103" s="1483">
        <f>SUM(G99:G102)</f>
        <v>0</v>
      </c>
      <c r="H103" s="1138">
        <f aca="true" t="shared" si="21" ref="H103:O103">SUM(H99:H102)</f>
        <v>0</v>
      </c>
      <c r="I103" s="1139">
        <f t="shared" si="21"/>
        <v>0</v>
      </c>
      <c r="J103" s="1139">
        <f t="shared" si="21"/>
        <v>0</v>
      </c>
      <c r="K103" s="1139">
        <f t="shared" si="21"/>
        <v>0</v>
      </c>
      <c r="L103" s="1138">
        <f t="shared" si="21"/>
        <v>0</v>
      </c>
      <c r="M103" s="1139">
        <f t="shared" si="21"/>
        <v>0</v>
      </c>
      <c r="N103" s="1139">
        <f t="shared" si="21"/>
        <v>0</v>
      </c>
      <c r="O103" s="1140">
        <f t="shared" si="21"/>
        <v>0</v>
      </c>
    </row>
    <row r="104" spans="2:15" ht="12.75" customHeight="1">
      <c r="B104" s="170">
        <f t="shared" si="19"/>
        <v>91</v>
      </c>
      <c r="C104" s="91" t="str">
        <f>Υπόδειγμα_3_2!D313</f>
        <v>Τηλεοπτική μετάδοση</v>
      </c>
      <c r="D104" s="11"/>
      <c r="E104" s="11"/>
      <c r="F104" s="179"/>
      <c r="G104" s="566"/>
      <c r="H104" s="35"/>
      <c r="I104" s="1141"/>
      <c r="J104" s="1142"/>
      <c r="K104" s="1143"/>
      <c r="L104" s="35"/>
      <c r="M104" s="1141"/>
      <c r="N104" s="1142"/>
      <c r="O104" s="1144"/>
    </row>
    <row r="105" spans="2:15" ht="12.75" customHeight="1">
      <c r="B105" s="170">
        <f t="shared" si="19"/>
        <v>92</v>
      </c>
      <c r="C105" s="91"/>
      <c r="D105" s="11"/>
      <c r="E105" s="282" t="str">
        <f>Υπόδειγμα_3_2!$F$224</f>
        <v>&lt; 25 km</v>
      </c>
      <c r="F105" s="1448">
        <v>0</v>
      </c>
      <c r="G105" s="1448">
        <v>0</v>
      </c>
      <c r="H105" s="494">
        <v>0</v>
      </c>
      <c r="I105" s="271">
        <v>0</v>
      </c>
      <c r="J105" s="271">
        <v>0</v>
      </c>
      <c r="K105" s="271">
        <v>0</v>
      </c>
      <c r="L105" s="494">
        <v>0</v>
      </c>
      <c r="M105" s="271">
        <v>0</v>
      </c>
      <c r="N105" s="271">
        <v>0</v>
      </c>
      <c r="O105" s="272">
        <v>0</v>
      </c>
    </row>
    <row r="106" spans="2:15" ht="12.75" customHeight="1">
      <c r="B106" s="170">
        <f t="shared" si="19"/>
        <v>93</v>
      </c>
      <c r="C106" s="91"/>
      <c r="D106" s="11"/>
      <c r="E106" s="282" t="str">
        <f>Υπόδειγμα_3_2!$F$225</f>
        <v>&gt; 25 km και &lt; 50 km</v>
      </c>
      <c r="F106" s="1448">
        <v>0</v>
      </c>
      <c r="G106" s="1448">
        <v>0</v>
      </c>
      <c r="H106" s="494">
        <v>0</v>
      </c>
      <c r="I106" s="271">
        <v>0</v>
      </c>
      <c r="J106" s="271">
        <v>0</v>
      </c>
      <c r="K106" s="271">
        <v>0</v>
      </c>
      <c r="L106" s="494">
        <v>0</v>
      </c>
      <c r="M106" s="271">
        <v>0</v>
      </c>
      <c r="N106" s="271">
        <v>0</v>
      </c>
      <c r="O106" s="272">
        <v>0</v>
      </c>
    </row>
    <row r="107" spans="2:15" ht="12.75" customHeight="1">
      <c r="B107" s="170">
        <f t="shared" si="19"/>
        <v>94</v>
      </c>
      <c r="C107" s="91"/>
      <c r="D107" s="11"/>
      <c r="E107" s="282" t="str">
        <f>Υπόδειγμα_3_2!$F$226</f>
        <v>&gt; 50 km και &lt; 100 km</v>
      </c>
      <c r="F107" s="1448">
        <v>0</v>
      </c>
      <c r="G107" s="1448">
        <v>0</v>
      </c>
      <c r="H107" s="494">
        <v>0</v>
      </c>
      <c r="I107" s="271">
        <v>0</v>
      </c>
      <c r="J107" s="271">
        <v>0</v>
      </c>
      <c r="K107" s="271">
        <v>0</v>
      </c>
      <c r="L107" s="494">
        <v>0</v>
      </c>
      <c r="M107" s="271">
        <v>0</v>
      </c>
      <c r="N107" s="271">
        <v>0</v>
      </c>
      <c r="O107" s="272">
        <v>0</v>
      </c>
    </row>
    <row r="108" spans="2:15" ht="12.75" customHeight="1">
      <c r="B108" s="170">
        <f t="shared" si="19"/>
        <v>95</v>
      </c>
      <c r="C108" s="91"/>
      <c r="D108" s="11"/>
      <c r="E108" s="282" t="str">
        <f>Υπόδειγμα_3_2!$F$227</f>
        <v>&gt; 100 km</v>
      </c>
      <c r="F108" s="1448">
        <v>0</v>
      </c>
      <c r="G108" s="1448">
        <v>0</v>
      </c>
      <c r="H108" s="494">
        <v>0</v>
      </c>
      <c r="I108" s="271">
        <v>0</v>
      </c>
      <c r="J108" s="271">
        <v>0</v>
      </c>
      <c r="K108" s="271">
        <v>0</v>
      </c>
      <c r="L108" s="494">
        <v>0</v>
      </c>
      <c r="M108" s="271">
        <v>0</v>
      </c>
      <c r="N108" s="271">
        <v>0</v>
      </c>
      <c r="O108" s="272">
        <v>0</v>
      </c>
    </row>
    <row r="109" spans="2:15" ht="12.75" customHeight="1" thickBot="1">
      <c r="B109" s="170">
        <f t="shared" si="19"/>
        <v>96</v>
      </c>
      <c r="C109" s="275"/>
      <c r="D109" s="123"/>
      <c r="E109" s="324" t="str">
        <f>Υπόδειγμα_3_2!$F$228</f>
        <v>Υποσύνολο</v>
      </c>
      <c r="F109" s="1484">
        <f>SUM(F105:F108)</f>
        <v>0</v>
      </c>
      <c r="G109" s="1485">
        <f>SUM(G105:G108)</f>
        <v>0</v>
      </c>
      <c r="H109" s="1145">
        <f aca="true" t="shared" si="22" ref="H109:O109">SUM(H105:H108)</f>
        <v>0</v>
      </c>
      <c r="I109" s="1146">
        <f t="shared" si="22"/>
        <v>0</v>
      </c>
      <c r="J109" s="1146">
        <f t="shared" si="22"/>
        <v>0</v>
      </c>
      <c r="K109" s="1146">
        <f t="shared" si="22"/>
        <v>0</v>
      </c>
      <c r="L109" s="1145">
        <f t="shared" si="22"/>
        <v>0</v>
      </c>
      <c r="M109" s="1146">
        <f t="shared" si="22"/>
        <v>0</v>
      </c>
      <c r="N109" s="1146">
        <f t="shared" si="22"/>
        <v>0</v>
      </c>
      <c r="O109" s="1147">
        <f t="shared" si="22"/>
        <v>0</v>
      </c>
    </row>
    <row r="110" spans="2:15" ht="13.5" thickBot="1">
      <c r="B110" s="198">
        <f t="shared" si="19"/>
        <v>97</v>
      </c>
      <c r="C110" s="119" t="s">
        <v>181</v>
      </c>
      <c r="D110" s="86"/>
      <c r="E110" s="86"/>
      <c r="F110" s="1486">
        <f aca="true" t="shared" si="23" ref="F110:O110">SUMIF($E14:$E109,"=subtotal",F14:F109)</f>
        <v>0</v>
      </c>
      <c r="G110" s="1487">
        <f t="shared" si="23"/>
        <v>0</v>
      </c>
      <c r="H110" s="870">
        <f t="shared" si="23"/>
        <v>0</v>
      </c>
      <c r="I110" s="216">
        <f t="shared" si="23"/>
        <v>0</v>
      </c>
      <c r="J110" s="216">
        <f t="shared" si="23"/>
        <v>0</v>
      </c>
      <c r="K110" s="216">
        <f t="shared" si="23"/>
        <v>0</v>
      </c>
      <c r="L110" s="216">
        <f t="shared" si="23"/>
        <v>0</v>
      </c>
      <c r="M110" s="216">
        <f t="shared" si="23"/>
        <v>0</v>
      </c>
      <c r="N110" s="216">
        <f t="shared" si="23"/>
        <v>0</v>
      </c>
      <c r="O110" s="321">
        <f t="shared" si="23"/>
        <v>0</v>
      </c>
    </row>
    <row r="112" spans="2:13" ht="12.75">
      <c r="B112" s="116"/>
      <c r="C112" s="11"/>
      <c r="D112" s="11"/>
      <c r="E112" s="125"/>
      <c r="F112" s="221"/>
      <c r="G112" s="218"/>
      <c r="H112" s="222"/>
      <c r="I112" s="223"/>
      <c r="J112" s="224"/>
      <c r="K112" s="225"/>
      <c r="L112" s="224"/>
      <c r="M112" s="224"/>
    </row>
    <row r="113" s="217" customFormat="1" ht="15">
      <c r="A113" s="230" t="s">
        <v>76</v>
      </c>
    </row>
    <row r="114" ht="13.5" thickBot="1">
      <c r="A114" s="11"/>
    </row>
    <row r="115" spans="6:15" ht="51" customHeight="1">
      <c r="F115" s="1675" t="s">
        <v>271</v>
      </c>
      <c r="G115" s="1660"/>
      <c r="H115" s="1658" t="s">
        <v>298</v>
      </c>
      <c r="I115" s="1659"/>
      <c r="J115" s="1659"/>
      <c r="K115" s="1660"/>
      <c r="L115" s="1657" t="s">
        <v>222</v>
      </c>
      <c r="M115" s="1626"/>
      <c r="N115" s="1626"/>
      <c r="O115" s="1627"/>
    </row>
    <row r="116" spans="6:15" ht="12.75" customHeight="1">
      <c r="F116" s="883"/>
      <c r="G116" s="884"/>
      <c r="H116" s="1671"/>
      <c r="I116" s="1662"/>
      <c r="J116" s="1663" t="s">
        <v>65</v>
      </c>
      <c r="K116" s="1664"/>
      <c r="L116" s="1671"/>
      <c r="M116" s="1662"/>
      <c r="N116" s="1672" t="s">
        <v>65</v>
      </c>
      <c r="O116" s="1673"/>
    </row>
    <row r="117" spans="6:15" ht="102.75" thickBot="1">
      <c r="F117" s="704" t="str">
        <f>Υπόδειγμα_3_1!P25</f>
        <v>Εσωτερική και εξωτερική ζήτηση</v>
      </c>
      <c r="G117" s="270" t="str">
        <f>Υπόδειγμα_3_1!Q25</f>
        <v>Μόνο εξωτερική ζήτηση</v>
      </c>
      <c r="H117" s="270"/>
      <c r="I117" s="498"/>
      <c r="J117" s="662" t="s">
        <v>70</v>
      </c>
      <c r="K117" s="1132" t="s">
        <v>71</v>
      </c>
      <c r="L117" s="270"/>
      <c r="M117" s="498"/>
      <c r="N117" s="662" t="s">
        <v>74</v>
      </c>
      <c r="O117" s="1132" t="s">
        <v>75</v>
      </c>
    </row>
    <row r="118" spans="2:15" ht="12.75" customHeight="1">
      <c r="B118" s="301">
        <v>1</v>
      </c>
      <c r="C118" s="88" t="str">
        <f>Υπόδειγμα_3_2!D223</f>
        <v>αναλογικές M1020/25</v>
      </c>
      <c r="D118" s="88"/>
      <c r="E118" s="88"/>
      <c r="F118" s="109"/>
      <c r="G118" s="77"/>
      <c r="H118" s="1133"/>
      <c r="I118" s="1134"/>
      <c r="J118" s="1135"/>
      <c r="K118" s="1136"/>
      <c r="L118" s="1133"/>
      <c r="M118" s="1134"/>
      <c r="N118" s="1135"/>
      <c r="O118" s="1148"/>
    </row>
    <row r="119" spans="2:15" ht="12.75" customHeight="1">
      <c r="B119" s="302">
        <f aca="true" t="shared" si="24" ref="B119:B195">B118+1</f>
        <v>2</v>
      </c>
      <c r="C119" s="11"/>
      <c r="D119" s="11"/>
      <c r="E119" s="282" t="str">
        <f>Υπόδειγμα_3_2!$F$224</f>
        <v>&lt; 25 km</v>
      </c>
      <c r="F119" s="1448">
        <v>0</v>
      </c>
      <c r="G119" s="1448">
        <v>0</v>
      </c>
      <c r="H119" s="265"/>
      <c r="I119" s="273"/>
      <c r="J119" s="271">
        <v>0</v>
      </c>
      <c r="K119" s="271">
        <v>0</v>
      </c>
      <c r="L119" s="265"/>
      <c r="M119" s="273"/>
      <c r="N119" s="271">
        <v>0</v>
      </c>
      <c r="O119" s="272">
        <v>0</v>
      </c>
    </row>
    <row r="120" spans="2:15" ht="12.75" customHeight="1">
      <c r="B120" s="302">
        <f t="shared" si="24"/>
        <v>3</v>
      </c>
      <c r="C120" s="11"/>
      <c r="D120" s="11"/>
      <c r="E120" s="282" t="str">
        <f>Υπόδειγμα_3_2!$F$225</f>
        <v>&gt; 25 km και &lt; 50 km</v>
      </c>
      <c r="F120" s="1448">
        <v>0</v>
      </c>
      <c r="G120" s="1448">
        <v>0</v>
      </c>
      <c r="H120" s="265"/>
      <c r="I120" s="273"/>
      <c r="J120" s="271">
        <v>0</v>
      </c>
      <c r="K120" s="271">
        <v>0</v>
      </c>
      <c r="L120" s="265"/>
      <c r="M120" s="273"/>
      <c r="N120" s="271">
        <v>0</v>
      </c>
      <c r="O120" s="272">
        <v>0</v>
      </c>
    </row>
    <row r="121" spans="2:15" ht="12.75" customHeight="1">
      <c r="B121" s="302">
        <f t="shared" si="24"/>
        <v>4</v>
      </c>
      <c r="C121" s="11"/>
      <c r="D121" s="11"/>
      <c r="E121" s="282" t="str">
        <f>Υπόδειγμα_3_2!$F$226</f>
        <v>&gt; 50 km και &lt; 100 km</v>
      </c>
      <c r="F121" s="1448">
        <v>0</v>
      </c>
      <c r="G121" s="1448">
        <v>0</v>
      </c>
      <c r="H121" s="265"/>
      <c r="I121" s="273"/>
      <c r="J121" s="271">
        <v>0</v>
      </c>
      <c r="K121" s="271">
        <v>0</v>
      </c>
      <c r="L121" s="265"/>
      <c r="M121" s="273"/>
      <c r="N121" s="271">
        <v>0</v>
      </c>
      <c r="O121" s="272">
        <v>0</v>
      </c>
    </row>
    <row r="122" spans="2:15" ht="12.75" customHeight="1">
      <c r="B122" s="302">
        <f t="shared" si="24"/>
        <v>5</v>
      </c>
      <c r="C122" s="11"/>
      <c r="D122" s="11"/>
      <c r="E122" s="282" t="str">
        <f>Υπόδειγμα_3_2!$F$227</f>
        <v>&gt; 100 km</v>
      </c>
      <c r="F122" s="1448">
        <v>0</v>
      </c>
      <c r="G122" s="1448">
        <v>0</v>
      </c>
      <c r="H122" s="265"/>
      <c r="I122" s="273"/>
      <c r="J122" s="271">
        <v>0</v>
      </c>
      <c r="K122" s="271">
        <v>0</v>
      </c>
      <c r="L122" s="265"/>
      <c r="M122" s="273"/>
      <c r="N122" s="271">
        <v>0</v>
      </c>
      <c r="O122" s="272">
        <v>0</v>
      </c>
    </row>
    <row r="123" spans="2:15" ht="12.75" customHeight="1">
      <c r="B123" s="302">
        <f t="shared" si="24"/>
        <v>6</v>
      </c>
      <c r="C123" s="269"/>
      <c r="D123" s="269"/>
      <c r="E123" s="429" t="str">
        <f>Υπόδειγμα_3_2!$F$228</f>
        <v>Υποσύνολο</v>
      </c>
      <c r="F123" s="495"/>
      <c r="G123" s="479"/>
      <c r="H123" s="1138"/>
      <c r="I123" s="1139"/>
      <c r="J123" s="1139">
        <f>SUM(J119:J122)</f>
        <v>0</v>
      </c>
      <c r="K123" s="1139">
        <f>SUM(K119:K122)</f>
        <v>0</v>
      </c>
      <c r="L123" s="1138"/>
      <c r="M123" s="1139"/>
      <c r="N123" s="1139">
        <f>SUM(N119:N122)</f>
        <v>0</v>
      </c>
      <c r="O123" s="1140">
        <f>SUM(O119:O122)</f>
        <v>0</v>
      </c>
    </row>
    <row r="124" spans="2:15" ht="12.75" customHeight="1">
      <c r="B124" s="302">
        <f t="shared" si="24"/>
        <v>7</v>
      </c>
      <c r="C124" s="123" t="str">
        <f>Υπόδειγμα_3_2!D229</f>
        <v>αναλογικές M1040</v>
      </c>
      <c r="D124" s="123"/>
      <c r="E124" s="123"/>
      <c r="F124" s="179"/>
      <c r="G124" s="566"/>
      <c r="H124" s="35"/>
      <c r="I124" s="1141"/>
      <c r="J124" s="1142"/>
      <c r="K124" s="1143"/>
      <c r="L124" s="35"/>
      <c r="M124" s="1141"/>
      <c r="N124" s="1142"/>
      <c r="O124" s="1149"/>
    </row>
    <row r="125" spans="2:15" ht="12.75" customHeight="1">
      <c r="B125" s="302">
        <f aca="true" t="shared" si="25" ref="B125:B130">B124+1</f>
        <v>8</v>
      </c>
      <c r="C125" s="11"/>
      <c r="D125" s="11"/>
      <c r="E125" s="282" t="str">
        <f>Υπόδειγμα_3_2!$F$224</f>
        <v>&lt; 25 km</v>
      </c>
      <c r="F125" s="1448">
        <v>0</v>
      </c>
      <c r="G125" s="1448">
        <v>0</v>
      </c>
      <c r="H125" s="265"/>
      <c r="I125" s="273"/>
      <c r="J125" s="271">
        <v>0</v>
      </c>
      <c r="K125" s="271">
        <v>0</v>
      </c>
      <c r="L125" s="265"/>
      <c r="M125" s="273"/>
      <c r="N125" s="271">
        <v>0</v>
      </c>
      <c r="O125" s="272">
        <v>0</v>
      </c>
    </row>
    <row r="126" spans="2:15" ht="12.75" customHeight="1">
      <c r="B126" s="302">
        <f t="shared" si="25"/>
        <v>9</v>
      </c>
      <c r="C126" s="11"/>
      <c r="D126" s="11"/>
      <c r="E126" s="282" t="str">
        <f>Υπόδειγμα_3_2!$F$225</f>
        <v>&gt; 25 km και &lt; 50 km</v>
      </c>
      <c r="F126" s="1448">
        <v>0</v>
      </c>
      <c r="G126" s="1448">
        <v>0</v>
      </c>
      <c r="H126" s="265"/>
      <c r="I126" s="273"/>
      <c r="J126" s="271">
        <v>0</v>
      </c>
      <c r="K126" s="271">
        <v>0</v>
      </c>
      <c r="L126" s="265"/>
      <c r="M126" s="273"/>
      <c r="N126" s="271">
        <v>0</v>
      </c>
      <c r="O126" s="272">
        <v>0</v>
      </c>
    </row>
    <row r="127" spans="2:15" ht="12.75" customHeight="1">
      <c r="B127" s="302">
        <f t="shared" si="25"/>
        <v>10</v>
      </c>
      <c r="C127" s="11"/>
      <c r="D127" s="11"/>
      <c r="E127" s="282" t="str">
        <f>Υπόδειγμα_3_2!$F$226</f>
        <v>&gt; 50 km και &lt; 100 km</v>
      </c>
      <c r="F127" s="1448">
        <v>0</v>
      </c>
      <c r="G127" s="1448">
        <v>0</v>
      </c>
      <c r="H127" s="265"/>
      <c r="I127" s="273"/>
      <c r="J127" s="271">
        <v>0</v>
      </c>
      <c r="K127" s="271">
        <v>0</v>
      </c>
      <c r="L127" s="265"/>
      <c r="M127" s="273"/>
      <c r="N127" s="271">
        <v>0</v>
      </c>
      <c r="O127" s="272">
        <v>0</v>
      </c>
    </row>
    <row r="128" spans="2:15" ht="12.75" customHeight="1">
      <c r="B128" s="302">
        <f t="shared" si="25"/>
        <v>11</v>
      </c>
      <c r="C128" s="293"/>
      <c r="D128" s="293"/>
      <c r="E128" s="323" t="str">
        <f>Υπόδειγμα_3_2!$F$227</f>
        <v>&gt; 100 km</v>
      </c>
      <c r="F128" s="1448">
        <v>0</v>
      </c>
      <c r="G128" s="1448">
        <v>0</v>
      </c>
      <c r="H128" s="265"/>
      <c r="I128" s="273"/>
      <c r="J128" s="271">
        <v>0</v>
      </c>
      <c r="K128" s="271">
        <v>0</v>
      </c>
      <c r="L128" s="265"/>
      <c r="M128" s="273"/>
      <c r="N128" s="271">
        <v>0</v>
      </c>
      <c r="O128" s="272">
        <v>0</v>
      </c>
    </row>
    <row r="129" spans="2:15" ht="12.75" customHeight="1">
      <c r="B129" s="302">
        <f t="shared" si="25"/>
        <v>12</v>
      </c>
      <c r="C129" s="269"/>
      <c r="D129" s="269"/>
      <c r="E129" s="429" t="str">
        <f>Υπόδειγμα_3_2!$F$228</f>
        <v>Υποσύνολο</v>
      </c>
      <c r="F129" s="495"/>
      <c r="G129" s="479"/>
      <c r="H129" s="1138"/>
      <c r="I129" s="1139"/>
      <c r="J129" s="1139">
        <f>SUM(J125:J128)</f>
        <v>0</v>
      </c>
      <c r="K129" s="1139">
        <f>SUM(K125:K128)</f>
        <v>0</v>
      </c>
      <c r="L129" s="1138"/>
      <c r="M129" s="1139"/>
      <c r="N129" s="1139">
        <f>SUM(N125:N128)</f>
        <v>0</v>
      </c>
      <c r="O129" s="1140">
        <f>SUM(O125:O128)</f>
        <v>0</v>
      </c>
    </row>
    <row r="130" spans="2:15" ht="12.75" customHeight="1">
      <c r="B130" s="302">
        <f t="shared" si="25"/>
        <v>13</v>
      </c>
      <c r="C130" s="123" t="str">
        <f>Υπόδειγμα_3_2!D235</f>
        <v>Ψηφιακές 64 kbps</v>
      </c>
      <c r="D130" s="123"/>
      <c r="E130" s="123"/>
      <c r="F130" s="179"/>
      <c r="G130" s="566"/>
      <c r="H130" s="35"/>
      <c r="I130" s="1141"/>
      <c r="J130" s="1142"/>
      <c r="K130" s="1143"/>
      <c r="L130" s="35"/>
      <c r="M130" s="1141"/>
      <c r="N130" s="1142"/>
      <c r="O130" s="1149"/>
    </row>
    <row r="131" spans="2:15" ht="12.75" customHeight="1">
      <c r="B131" s="302">
        <f t="shared" si="24"/>
        <v>14</v>
      </c>
      <c r="C131" s="11"/>
      <c r="D131" s="11"/>
      <c r="E131" s="282" t="str">
        <f>Υπόδειγμα_3_2!$F$224</f>
        <v>&lt; 25 km</v>
      </c>
      <c r="F131" s="1448">
        <v>0</v>
      </c>
      <c r="G131" s="1448">
        <v>0</v>
      </c>
      <c r="H131" s="265"/>
      <c r="I131" s="273"/>
      <c r="J131" s="271">
        <v>0</v>
      </c>
      <c r="K131" s="271">
        <v>0</v>
      </c>
      <c r="L131" s="265"/>
      <c r="M131" s="273"/>
      <c r="N131" s="271">
        <v>0</v>
      </c>
      <c r="O131" s="272">
        <v>0</v>
      </c>
    </row>
    <row r="132" spans="2:15" ht="12.75" customHeight="1">
      <c r="B132" s="302">
        <f t="shared" si="24"/>
        <v>15</v>
      </c>
      <c r="C132" s="11"/>
      <c r="D132" s="11"/>
      <c r="E132" s="282" t="str">
        <f>Υπόδειγμα_3_2!$F$225</f>
        <v>&gt; 25 km και &lt; 50 km</v>
      </c>
      <c r="F132" s="1448">
        <v>0</v>
      </c>
      <c r="G132" s="1448">
        <v>0</v>
      </c>
      <c r="H132" s="265"/>
      <c r="I132" s="273"/>
      <c r="J132" s="271">
        <v>0</v>
      </c>
      <c r="K132" s="271">
        <v>0</v>
      </c>
      <c r="L132" s="265"/>
      <c r="M132" s="273"/>
      <c r="N132" s="271">
        <v>0</v>
      </c>
      <c r="O132" s="272">
        <v>0</v>
      </c>
    </row>
    <row r="133" spans="2:15" ht="12.75" customHeight="1">
      <c r="B133" s="302">
        <f t="shared" si="24"/>
        <v>16</v>
      </c>
      <c r="C133" s="11"/>
      <c r="D133" s="11"/>
      <c r="E133" s="282" t="str">
        <f>Υπόδειγμα_3_2!$F$226</f>
        <v>&gt; 50 km και &lt; 100 km</v>
      </c>
      <c r="F133" s="1448">
        <v>0</v>
      </c>
      <c r="G133" s="1448">
        <v>0</v>
      </c>
      <c r="H133" s="265"/>
      <c r="I133" s="273"/>
      <c r="J133" s="271">
        <v>0</v>
      </c>
      <c r="K133" s="271">
        <v>0</v>
      </c>
      <c r="L133" s="265"/>
      <c r="M133" s="273"/>
      <c r="N133" s="271">
        <v>0</v>
      </c>
      <c r="O133" s="272">
        <v>0</v>
      </c>
    </row>
    <row r="134" spans="2:15" ht="12.75" customHeight="1">
      <c r="B134" s="302">
        <f t="shared" si="24"/>
        <v>17</v>
      </c>
      <c r="C134" s="293"/>
      <c r="D134" s="293"/>
      <c r="E134" s="323" t="str">
        <f>Υπόδειγμα_3_2!$F$227</f>
        <v>&gt; 100 km</v>
      </c>
      <c r="F134" s="1448">
        <v>0</v>
      </c>
      <c r="G134" s="1448">
        <v>0</v>
      </c>
      <c r="H134" s="265"/>
      <c r="I134" s="273"/>
      <c r="J134" s="271">
        <v>0</v>
      </c>
      <c r="K134" s="271">
        <v>0</v>
      </c>
      <c r="L134" s="265"/>
      <c r="M134" s="273"/>
      <c r="N134" s="271">
        <v>0</v>
      </c>
      <c r="O134" s="272">
        <v>0</v>
      </c>
    </row>
    <row r="135" spans="2:15" ht="12.75" customHeight="1">
      <c r="B135" s="302">
        <f t="shared" si="24"/>
        <v>18</v>
      </c>
      <c r="C135" s="269"/>
      <c r="D135" s="269"/>
      <c r="E135" s="429" t="str">
        <f>Υπόδειγμα_3_2!$F$228</f>
        <v>Υποσύνολο</v>
      </c>
      <c r="F135" s="495"/>
      <c r="G135" s="479"/>
      <c r="H135" s="1138"/>
      <c r="I135" s="1139"/>
      <c r="J135" s="1139">
        <f>SUM(J131:J134)</f>
        <v>0</v>
      </c>
      <c r="K135" s="1139">
        <f>SUM(K131:K134)</f>
        <v>0</v>
      </c>
      <c r="L135" s="1138"/>
      <c r="M135" s="1139"/>
      <c r="N135" s="1139">
        <f>SUM(N131:N134)</f>
        <v>0</v>
      </c>
      <c r="O135" s="1140">
        <f>SUM(O131:O134)</f>
        <v>0</v>
      </c>
    </row>
    <row r="136" spans="2:15" ht="12.75" customHeight="1">
      <c r="B136" s="302">
        <f t="shared" si="24"/>
        <v>19</v>
      </c>
      <c r="C136" s="123" t="str">
        <f>Υπόδειγμα_3_2!D241</f>
        <v>Ψηφιακές 128 kpbs</v>
      </c>
      <c r="D136" s="123"/>
      <c r="E136" s="123"/>
      <c r="F136" s="120"/>
      <c r="G136" s="286"/>
      <c r="H136" s="1150"/>
      <c r="I136" s="1151"/>
      <c r="J136" s="1131"/>
      <c r="K136" s="1132"/>
      <c r="L136" s="1150"/>
      <c r="M136" s="1151"/>
      <c r="N136" s="1131"/>
      <c r="O136" s="1152"/>
    </row>
    <row r="137" spans="2:15" ht="12.75" customHeight="1">
      <c r="B137" s="302">
        <f t="shared" si="24"/>
        <v>20</v>
      </c>
      <c r="C137" s="11"/>
      <c r="D137" s="11"/>
      <c r="E137" s="282" t="str">
        <f>Υπόδειγμα_3_2!$F$224</f>
        <v>&lt; 25 km</v>
      </c>
      <c r="F137" s="1448">
        <v>0</v>
      </c>
      <c r="G137" s="1448">
        <v>0</v>
      </c>
      <c r="H137" s="265"/>
      <c r="I137" s="273"/>
      <c r="J137" s="271">
        <v>0</v>
      </c>
      <c r="K137" s="271">
        <v>0</v>
      </c>
      <c r="L137" s="265"/>
      <c r="M137" s="273"/>
      <c r="N137" s="271">
        <v>0</v>
      </c>
      <c r="O137" s="272">
        <v>0</v>
      </c>
    </row>
    <row r="138" spans="2:15" ht="12.75" customHeight="1">
      <c r="B138" s="302">
        <f t="shared" si="24"/>
        <v>21</v>
      </c>
      <c r="C138" s="11"/>
      <c r="D138" s="11"/>
      <c r="E138" s="282" t="str">
        <f>Υπόδειγμα_3_2!$F$225</f>
        <v>&gt; 25 km και &lt; 50 km</v>
      </c>
      <c r="F138" s="1448">
        <v>0</v>
      </c>
      <c r="G138" s="1448">
        <v>0</v>
      </c>
      <c r="H138" s="265"/>
      <c r="I138" s="273"/>
      <c r="J138" s="271">
        <v>0</v>
      </c>
      <c r="K138" s="271">
        <v>0</v>
      </c>
      <c r="L138" s="265"/>
      <c r="M138" s="273"/>
      <c r="N138" s="271">
        <v>0</v>
      </c>
      <c r="O138" s="272">
        <v>0</v>
      </c>
    </row>
    <row r="139" spans="2:15" ht="12.75" customHeight="1">
      <c r="B139" s="302">
        <f t="shared" si="24"/>
        <v>22</v>
      </c>
      <c r="C139" s="11"/>
      <c r="D139" s="11"/>
      <c r="E139" s="282" t="str">
        <f>Υπόδειγμα_3_2!$F$226</f>
        <v>&gt; 50 km και &lt; 100 km</v>
      </c>
      <c r="F139" s="1448">
        <v>0</v>
      </c>
      <c r="G139" s="1448">
        <v>0</v>
      </c>
      <c r="H139" s="265"/>
      <c r="I139" s="273"/>
      <c r="J139" s="271">
        <v>0</v>
      </c>
      <c r="K139" s="271">
        <v>0</v>
      </c>
      <c r="L139" s="265"/>
      <c r="M139" s="273"/>
      <c r="N139" s="271">
        <v>0</v>
      </c>
      <c r="O139" s="272">
        <v>0</v>
      </c>
    </row>
    <row r="140" spans="2:15" ht="12.75" customHeight="1">
      <c r="B140" s="302">
        <f t="shared" si="24"/>
        <v>23</v>
      </c>
      <c r="C140" s="293"/>
      <c r="D140" s="293"/>
      <c r="E140" s="323" t="str">
        <f>Υπόδειγμα_3_2!$F$227</f>
        <v>&gt; 100 km</v>
      </c>
      <c r="F140" s="1448">
        <v>0</v>
      </c>
      <c r="G140" s="1448">
        <v>0</v>
      </c>
      <c r="H140" s="298"/>
      <c r="I140" s="442"/>
      <c r="J140" s="496">
        <v>0</v>
      </c>
      <c r="K140" s="496">
        <v>0</v>
      </c>
      <c r="L140" s="298"/>
      <c r="M140" s="442"/>
      <c r="N140" s="496">
        <v>0</v>
      </c>
      <c r="O140" s="497">
        <v>0</v>
      </c>
    </row>
    <row r="141" spans="2:15" ht="12.75" customHeight="1">
      <c r="B141" s="302">
        <f t="shared" si="24"/>
        <v>24</v>
      </c>
      <c r="C141" s="269"/>
      <c r="D141" s="269"/>
      <c r="E141" s="429" t="str">
        <f>Υπόδειγμα_3_2!$F$228</f>
        <v>Υποσύνολο</v>
      </c>
      <c r="F141" s="495"/>
      <c r="G141" s="479"/>
      <c r="H141" s="1138"/>
      <c r="I141" s="1139"/>
      <c r="J141" s="1139">
        <f>SUM(J137:J140)</f>
        <v>0</v>
      </c>
      <c r="K141" s="1139">
        <f>SUM(K137:K140)</f>
        <v>0</v>
      </c>
      <c r="L141" s="1138"/>
      <c r="M141" s="1139"/>
      <c r="N141" s="1139">
        <f>SUM(N137:N140)</f>
        <v>0</v>
      </c>
      <c r="O141" s="1140">
        <f>SUM(O137:O140)</f>
        <v>0</v>
      </c>
    </row>
    <row r="142" spans="2:15" ht="12.75" customHeight="1">
      <c r="B142" s="302">
        <f t="shared" si="24"/>
        <v>25</v>
      </c>
      <c r="C142" s="123" t="str">
        <f>Υπόδειγμα_3_2!D247</f>
        <v>Ψηφιακές 256 kpbs</v>
      </c>
      <c r="D142" s="123"/>
      <c r="E142" s="123"/>
      <c r="F142" s="179"/>
      <c r="G142" s="566"/>
      <c r="H142" s="35"/>
      <c r="I142" s="1141"/>
      <c r="J142" s="1142"/>
      <c r="K142" s="1143"/>
      <c r="L142" s="35"/>
      <c r="M142" s="1141"/>
      <c r="N142" s="1142"/>
      <c r="O142" s="1149"/>
    </row>
    <row r="143" spans="2:15" ht="12.75" customHeight="1">
      <c r="B143" s="302">
        <f aca="true" t="shared" si="26" ref="B143:B148">B142+1</f>
        <v>26</v>
      </c>
      <c r="C143" s="11"/>
      <c r="D143" s="11"/>
      <c r="E143" s="282" t="str">
        <f>Υπόδειγμα_3_2!$F$224</f>
        <v>&lt; 25 km</v>
      </c>
      <c r="F143" s="1448">
        <v>0</v>
      </c>
      <c r="G143" s="1448">
        <v>0</v>
      </c>
      <c r="H143" s="265"/>
      <c r="I143" s="273"/>
      <c r="J143" s="271">
        <v>0</v>
      </c>
      <c r="K143" s="271">
        <v>0</v>
      </c>
      <c r="L143" s="265"/>
      <c r="M143" s="273"/>
      <c r="N143" s="271">
        <v>0</v>
      </c>
      <c r="O143" s="272">
        <v>0</v>
      </c>
    </row>
    <row r="144" spans="2:15" ht="12.75" customHeight="1">
      <c r="B144" s="302">
        <f t="shared" si="26"/>
        <v>27</v>
      </c>
      <c r="C144" s="11"/>
      <c r="D144" s="11"/>
      <c r="E144" s="282" t="str">
        <f>Υπόδειγμα_3_2!$F$225</f>
        <v>&gt; 25 km και &lt; 50 km</v>
      </c>
      <c r="F144" s="1448">
        <v>0</v>
      </c>
      <c r="G144" s="1448">
        <v>0</v>
      </c>
      <c r="H144" s="265"/>
      <c r="I144" s="273"/>
      <c r="J144" s="271">
        <v>0</v>
      </c>
      <c r="K144" s="271">
        <v>0</v>
      </c>
      <c r="L144" s="265"/>
      <c r="M144" s="273"/>
      <c r="N144" s="271">
        <v>0</v>
      </c>
      <c r="O144" s="272">
        <v>0</v>
      </c>
    </row>
    <row r="145" spans="2:15" ht="12.75" customHeight="1">
      <c r="B145" s="302">
        <f t="shared" si="26"/>
        <v>28</v>
      </c>
      <c r="C145" s="11"/>
      <c r="D145" s="11"/>
      <c r="E145" s="282" t="str">
        <f>Υπόδειγμα_3_2!$F$226</f>
        <v>&gt; 50 km και &lt; 100 km</v>
      </c>
      <c r="F145" s="1448">
        <v>0</v>
      </c>
      <c r="G145" s="1448">
        <v>0</v>
      </c>
      <c r="H145" s="265"/>
      <c r="I145" s="273"/>
      <c r="J145" s="271">
        <v>0</v>
      </c>
      <c r="K145" s="271">
        <v>0</v>
      </c>
      <c r="L145" s="265"/>
      <c r="M145" s="273"/>
      <c r="N145" s="271">
        <v>0</v>
      </c>
      <c r="O145" s="272">
        <v>0</v>
      </c>
    </row>
    <row r="146" spans="2:15" ht="12.75" customHeight="1">
      <c r="B146" s="302">
        <f t="shared" si="26"/>
        <v>29</v>
      </c>
      <c r="C146" s="293"/>
      <c r="D146" s="293"/>
      <c r="E146" s="323" t="str">
        <f>Υπόδειγμα_3_2!$F$227</f>
        <v>&gt; 100 km</v>
      </c>
      <c r="F146" s="1448">
        <v>0</v>
      </c>
      <c r="G146" s="1448">
        <v>0</v>
      </c>
      <c r="H146" s="265"/>
      <c r="I146" s="273"/>
      <c r="J146" s="271">
        <v>0</v>
      </c>
      <c r="K146" s="271">
        <v>0</v>
      </c>
      <c r="L146" s="265"/>
      <c r="M146" s="273"/>
      <c r="N146" s="271">
        <v>0</v>
      </c>
      <c r="O146" s="272">
        <v>0</v>
      </c>
    </row>
    <row r="147" spans="2:15" ht="12.75" customHeight="1">
      <c r="B147" s="302">
        <f t="shared" si="26"/>
        <v>30</v>
      </c>
      <c r="C147" s="269"/>
      <c r="D147" s="269"/>
      <c r="E147" s="429" t="str">
        <f>Υπόδειγμα_3_2!$F$228</f>
        <v>Υποσύνολο</v>
      </c>
      <c r="F147" s="495"/>
      <c r="G147" s="479"/>
      <c r="H147" s="1138"/>
      <c r="I147" s="1139"/>
      <c r="J147" s="1139">
        <f>SUM(J143:J146)</f>
        <v>0</v>
      </c>
      <c r="K147" s="1139">
        <f>SUM(K143:K146)</f>
        <v>0</v>
      </c>
      <c r="L147" s="1138"/>
      <c r="M147" s="1139"/>
      <c r="N147" s="1139">
        <f>SUM(N143:N146)</f>
        <v>0</v>
      </c>
      <c r="O147" s="1140">
        <f>SUM(O143:O146)</f>
        <v>0</v>
      </c>
    </row>
    <row r="148" spans="2:15" ht="12.75" customHeight="1">
      <c r="B148" s="302">
        <f t="shared" si="26"/>
        <v>31</v>
      </c>
      <c r="C148" s="123" t="str">
        <f>Υπόδειγμα_3_2!D253</f>
        <v>Ψηφιακές 384 kpbs</v>
      </c>
      <c r="D148" s="123"/>
      <c r="E148" s="123"/>
      <c r="F148" s="179"/>
      <c r="G148" s="566"/>
      <c r="H148" s="35"/>
      <c r="I148" s="1141"/>
      <c r="J148" s="1142"/>
      <c r="K148" s="1143"/>
      <c r="L148" s="35"/>
      <c r="M148" s="1141"/>
      <c r="N148" s="1142"/>
      <c r="O148" s="1149"/>
    </row>
    <row r="149" spans="2:15" ht="12.75" customHeight="1">
      <c r="B149" s="302">
        <f aca="true" t="shared" si="27" ref="B149:B154">B148+1</f>
        <v>32</v>
      </c>
      <c r="C149" s="11"/>
      <c r="D149" s="11"/>
      <c r="E149" s="282" t="str">
        <f>Υπόδειγμα_3_2!$F$224</f>
        <v>&lt; 25 km</v>
      </c>
      <c r="F149" s="1448">
        <v>0</v>
      </c>
      <c r="G149" s="1448">
        <v>0</v>
      </c>
      <c r="H149" s="265"/>
      <c r="I149" s="273"/>
      <c r="J149" s="271">
        <v>0</v>
      </c>
      <c r="K149" s="271">
        <v>0</v>
      </c>
      <c r="L149" s="265"/>
      <c r="M149" s="273"/>
      <c r="N149" s="271">
        <v>0</v>
      </c>
      <c r="O149" s="272">
        <v>0</v>
      </c>
    </row>
    <row r="150" spans="2:15" ht="12.75" customHeight="1">
      <c r="B150" s="302">
        <f t="shared" si="27"/>
        <v>33</v>
      </c>
      <c r="C150" s="11"/>
      <c r="D150" s="11"/>
      <c r="E150" s="282" t="str">
        <f>Υπόδειγμα_3_2!$F$225</f>
        <v>&gt; 25 km και &lt; 50 km</v>
      </c>
      <c r="F150" s="1448">
        <v>0</v>
      </c>
      <c r="G150" s="1448">
        <v>0</v>
      </c>
      <c r="H150" s="265"/>
      <c r="I150" s="273"/>
      <c r="J150" s="271">
        <v>0</v>
      </c>
      <c r="K150" s="271">
        <v>0</v>
      </c>
      <c r="L150" s="265"/>
      <c r="M150" s="273"/>
      <c r="N150" s="271">
        <v>0</v>
      </c>
      <c r="O150" s="272">
        <v>0</v>
      </c>
    </row>
    <row r="151" spans="2:15" ht="12.75" customHeight="1">
      <c r="B151" s="302">
        <f t="shared" si="27"/>
        <v>34</v>
      </c>
      <c r="C151" s="11"/>
      <c r="D151" s="11"/>
      <c r="E151" s="282" t="str">
        <f>Υπόδειγμα_3_2!$F$226</f>
        <v>&gt; 50 km και &lt; 100 km</v>
      </c>
      <c r="F151" s="1448">
        <v>0</v>
      </c>
      <c r="G151" s="1448">
        <v>0</v>
      </c>
      <c r="H151" s="265"/>
      <c r="I151" s="273"/>
      <c r="J151" s="271">
        <v>0</v>
      </c>
      <c r="K151" s="271">
        <v>0</v>
      </c>
      <c r="L151" s="265"/>
      <c r="M151" s="273"/>
      <c r="N151" s="271">
        <v>0</v>
      </c>
      <c r="O151" s="272">
        <v>0</v>
      </c>
    </row>
    <row r="152" spans="2:15" ht="12.75" customHeight="1">
      <c r="B152" s="302">
        <f t="shared" si="27"/>
        <v>35</v>
      </c>
      <c r="C152" s="293"/>
      <c r="D152" s="293"/>
      <c r="E152" s="323" t="str">
        <f>Υπόδειγμα_3_2!$F$227</f>
        <v>&gt; 100 km</v>
      </c>
      <c r="F152" s="1448">
        <v>0</v>
      </c>
      <c r="G152" s="1448">
        <v>0</v>
      </c>
      <c r="H152" s="265"/>
      <c r="I152" s="273"/>
      <c r="J152" s="271">
        <v>0</v>
      </c>
      <c r="K152" s="271">
        <v>0</v>
      </c>
      <c r="L152" s="265"/>
      <c r="M152" s="273"/>
      <c r="N152" s="271">
        <v>0</v>
      </c>
      <c r="O152" s="272">
        <v>0</v>
      </c>
    </row>
    <row r="153" spans="2:15" ht="12.75" customHeight="1">
      <c r="B153" s="302">
        <f t="shared" si="27"/>
        <v>36</v>
      </c>
      <c r="C153" s="269"/>
      <c r="D153" s="269"/>
      <c r="E153" s="429" t="str">
        <f>Υπόδειγμα_3_2!$F$228</f>
        <v>Υποσύνολο</v>
      </c>
      <c r="F153" s="495"/>
      <c r="G153" s="479"/>
      <c r="H153" s="1138"/>
      <c r="I153" s="1139"/>
      <c r="J153" s="1139">
        <f>SUM(J149:J152)</f>
        <v>0</v>
      </c>
      <c r="K153" s="1139">
        <f>SUM(K149:K152)</f>
        <v>0</v>
      </c>
      <c r="L153" s="1138"/>
      <c r="M153" s="1139"/>
      <c r="N153" s="1139">
        <f>SUM(N149:N152)</f>
        <v>0</v>
      </c>
      <c r="O153" s="1140">
        <f>SUM(O149:O152)</f>
        <v>0</v>
      </c>
    </row>
    <row r="154" spans="2:15" ht="12.75" customHeight="1">
      <c r="B154" s="302">
        <f t="shared" si="27"/>
        <v>37</v>
      </c>
      <c r="C154" s="123" t="str">
        <f>Υπόδειγμα_3_2!D259</f>
        <v>Ψηφιακές 512 kpbs</v>
      </c>
      <c r="D154" s="123"/>
      <c r="E154" s="123"/>
      <c r="F154" s="179"/>
      <c r="G154" s="566"/>
      <c r="H154" s="35"/>
      <c r="I154" s="1141"/>
      <c r="J154" s="1142"/>
      <c r="K154" s="1143"/>
      <c r="L154" s="35"/>
      <c r="M154" s="1141"/>
      <c r="N154" s="1142"/>
      <c r="O154" s="1149"/>
    </row>
    <row r="155" spans="2:15" ht="12.75" customHeight="1">
      <c r="B155" s="302">
        <f aca="true" t="shared" si="28" ref="B155:B160">B154+1</f>
        <v>38</v>
      </c>
      <c r="C155" s="11"/>
      <c r="D155" s="11"/>
      <c r="E155" s="282" t="str">
        <f>Υπόδειγμα_3_2!$F$224</f>
        <v>&lt; 25 km</v>
      </c>
      <c r="F155" s="1448">
        <v>0</v>
      </c>
      <c r="G155" s="1448">
        <v>0</v>
      </c>
      <c r="H155" s="265"/>
      <c r="I155" s="273"/>
      <c r="J155" s="271">
        <v>0</v>
      </c>
      <c r="K155" s="271">
        <v>0</v>
      </c>
      <c r="L155" s="265"/>
      <c r="M155" s="273"/>
      <c r="N155" s="271">
        <v>0</v>
      </c>
      <c r="O155" s="272">
        <v>0</v>
      </c>
    </row>
    <row r="156" spans="2:15" ht="12.75" customHeight="1">
      <c r="B156" s="302">
        <f t="shared" si="28"/>
        <v>39</v>
      </c>
      <c r="C156" s="11"/>
      <c r="D156" s="11"/>
      <c r="E156" s="282" t="str">
        <f>Υπόδειγμα_3_2!$F$225</f>
        <v>&gt; 25 km και &lt; 50 km</v>
      </c>
      <c r="F156" s="1448">
        <v>0</v>
      </c>
      <c r="G156" s="1448">
        <v>0</v>
      </c>
      <c r="H156" s="265"/>
      <c r="I156" s="273"/>
      <c r="J156" s="271">
        <v>0</v>
      </c>
      <c r="K156" s="271">
        <v>0</v>
      </c>
      <c r="L156" s="265"/>
      <c r="M156" s="273"/>
      <c r="N156" s="271">
        <v>0</v>
      </c>
      <c r="O156" s="272">
        <v>0</v>
      </c>
    </row>
    <row r="157" spans="2:15" ht="12.75" customHeight="1">
      <c r="B157" s="302">
        <f t="shared" si="28"/>
        <v>40</v>
      </c>
      <c r="C157" s="11"/>
      <c r="D157" s="11"/>
      <c r="E157" s="282" t="str">
        <f>Υπόδειγμα_3_2!$F$226</f>
        <v>&gt; 50 km και &lt; 100 km</v>
      </c>
      <c r="F157" s="1448">
        <v>0</v>
      </c>
      <c r="G157" s="1448">
        <v>0</v>
      </c>
      <c r="H157" s="265"/>
      <c r="I157" s="273"/>
      <c r="J157" s="271">
        <v>0</v>
      </c>
      <c r="K157" s="271">
        <v>0</v>
      </c>
      <c r="L157" s="265"/>
      <c r="M157" s="273"/>
      <c r="N157" s="271">
        <v>0</v>
      </c>
      <c r="O157" s="272">
        <v>0</v>
      </c>
    </row>
    <row r="158" spans="2:15" ht="12.75" customHeight="1">
      <c r="B158" s="302">
        <f t="shared" si="28"/>
        <v>41</v>
      </c>
      <c r="C158" s="293"/>
      <c r="D158" s="293"/>
      <c r="E158" s="323" t="str">
        <f>Υπόδειγμα_3_2!$F$227</f>
        <v>&gt; 100 km</v>
      </c>
      <c r="F158" s="1448">
        <v>0</v>
      </c>
      <c r="G158" s="1448">
        <v>0</v>
      </c>
      <c r="H158" s="265"/>
      <c r="I158" s="273"/>
      <c r="J158" s="271">
        <v>0</v>
      </c>
      <c r="K158" s="271">
        <v>0</v>
      </c>
      <c r="L158" s="265"/>
      <c r="M158" s="273"/>
      <c r="N158" s="271">
        <v>0</v>
      </c>
      <c r="O158" s="272">
        <v>0</v>
      </c>
    </row>
    <row r="159" spans="2:15" ht="12.75" customHeight="1">
      <c r="B159" s="302">
        <f t="shared" si="28"/>
        <v>42</v>
      </c>
      <c r="C159" s="269"/>
      <c r="D159" s="269"/>
      <c r="E159" s="429" t="str">
        <f>Υπόδειγμα_3_2!$F$228</f>
        <v>Υποσύνολο</v>
      </c>
      <c r="F159" s="495"/>
      <c r="G159" s="479"/>
      <c r="H159" s="1138"/>
      <c r="I159" s="1139"/>
      <c r="J159" s="1139">
        <f>SUM(J155:J158)</f>
        <v>0</v>
      </c>
      <c r="K159" s="1139">
        <f>SUM(K155:K158)</f>
        <v>0</v>
      </c>
      <c r="L159" s="1138"/>
      <c r="M159" s="1139"/>
      <c r="N159" s="1139">
        <f>SUM(N155:N158)</f>
        <v>0</v>
      </c>
      <c r="O159" s="1140">
        <f>SUM(O155:O158)</f>
        <v>0</v>
      </c>
    </row>
    <row r="160" spans="2:15" ht="12.75" customHeight="1">
      <c r="B160" s="302">
        <f t="shared" si="28"/>
        <v>43</v>
      </c>
      <c r="C160" s="123" t="str">
        <f>Υπόδειγμα_3_2!D265</f>
        <v>Ψηφιακές 1024 kpbs</v>
      </c>
      <c r="D160" s="123"/>
      <c r="E160" s="123"/>
      <c r="F160" s="179"/>
      <c r="G160" s="566"/>
      <c r="H160" s="35"/>
      <c r="I160" s="1141"/>
      <c r="J160" s="1142"/>
      <c r="K160" s="1143"/>
      <c r="L160" s="35"/>
      <c r="M160" s="1141"/>
      <c r="N160" s="1142"/>
      <c r="O160" s="1149"/>
    </row>
    <row r="161" spans="2:15" ht="12.75" customHeight="1">
      <c r="B161" s="302">
        <f aca="true" t="shared" si="29" ref="B161:B166">B160+1</f>
        <v>44</v>
      </c>
      <c r="C161" s="11"/>
      <c r="D161" s="11"/>
      <c r="E161" s="282" t="str">
        <f>Υπόδειγμα_3_2!$F$224</f>
        <v>&lt; 25 km</v>
      </c>
      <c r="F161" s="1448">
        <v>0</v>
      </c>
      <c r="G161" s="1448">
        <v>0</v>
      </c>
      <c r="H161" s="265"/>
      <c r="I161" s="273"/>
      <c r="J161" s="271">
        <v>0</v>
      </c>
      <c r="K161" s="271">
        <v>0</v>
      </c>
      <c r="L161" s="265"/>
      <c r="M161" s="273"/>
      <c r="N161" s="271">
        <v>0</v>
      </c>
      <c r="O161" s="272">
        <v>0</v>
      </c>
    </row>
    <row r="162" spans="2:15" ht="12.75" customHeight="1">
      <c r="B162" s="302">
        <f t="shared" si="29"/>
        <v>45</v>
      </c>
      <c r="C162" s="11"/>
      <c r="D162" s="11"/>
      <c r="E162" s="282" t="str">
        <f>Υπόδειγμα_3_2!$F$225</f>
        <v>&gt; 25 km και &lt; 50 km</v>
      </c>
      <c r="F162" s="1448">
        <v>0</v>
      </c>
      <c r="G162" s="1448">
        <v>0</v>
      </c>
      <c r="H162" s="265"/>
      <c r="I162" s="273"/>
      <c r="J162" s="271">
        <v>0</v>
      </c>
      <c r="K162" s="271">
        <v>0</v>
      </c>
      <c r="L162" s="265"/>
      <c r="M162" s="273"/>
      <c r="N162" s="271">
        <v>0</v>
      </c>
      <c r="O162" s="272">
        <v>0</v>
      </c>
    </row>
    <row r="163" spans="2:15" ht="12.75" customHeight="1">
      <c r="B163" s="302">
        <f t="shared" si="29"/>
        <v>46</v>
      </c>
      <c r="C163" s="11"/>
      <c r="D163" s="11"/>
      <c r="E163" s="282" t="str">
        <f>Υπόδειγμα_3_2!$F$226</f>
        <v>&gt; 50 km και &lt; 100 km</v>
      </c>
      <c r="F163" s="1448">
        <v>0</v>
      </c>
      <c r="G163" s="1448">
        <v>0</v>
      </c>
      <c r="H163" s="265"/>
      <c r="I163" s="273"/>
      <c r="J163" s="271">
        <v>0</v>
      </c>
      <c r="K163" s="271">
        <v>0</v>
      </c>
      <c r="L163" s="265"/>
      <c r="M163" s="273"/>
      <c r="N163" s="271">
        <v>0</v>
      </c>
      <c r="O163" s="272">
        <v>0</v>
      </c>
    </row>
    <row r="164" spans="2:15" ht="12.75" customHeight="1">
      <c r="B164" s="302">
        <f t="shared" si="29"/>
        <v>47</v>
      </c>
      <c r="C164" s="293"/>
      <c r="D164" s="293"/>
      <c r="E164" s="323" t="str">
        <f>Υπόδειγμα_3_2!$F$227</f>
        <v>&gt; 100 km</v>
      </c>
      <c r="F164" s="1448">
        <v>0</v>
      </c>
      <c r="G164" s="1448">
        <v>0</v>
      </c>
      <c r="H164" s="265"/>
      <c r="I164" s="273"/>
      <c r="J164" s="271">
        <v>0</v>
      </c>
      <c r="K164" s="271">
        <v>0</v>
      </c>
      <c r="L164" s="265"/>
      <c r="M164" s="273"/>
      <c r="N164" s="271">
        <v>0</v>
      </c>
      <c r="O164" s="272">
        <v>0</v>
      </c>
    </row>
    <row r="165" spans="2:15" ht="12.75" customHeight="1">
      <c r="B165" s="302">
        <f t="shared" si="29"/>
        <v>48</v>
      </c>
      <c r="C165" s="269"/>
      <c r="D165" s="269"/>
      <c r="E165" s="429" t="str">
        <f>Υπόδειγμα_3_2!$F$228</f>
        <v>Υποσύνολο</v>
      </c>
      <c r="F165" s="495"/>
      <c r="G165" s="479"/>
      <c r="H165" s="1138"/>
      <c r="I165" s="1139"/>
      <c r="J165" s="1139">
        <f>SUM(J161:J164)</f>
        <v>0</v>
      </c>
      <c r="K165" s="1139">
        <f>SUM(K161:K164)</f>
        <v>0</v>
      </c>
      <c r="L165" s="1138"/>
      <c r="M165" s="1139"/>
      <c r="N165" s="1139">
        <f>SUM(N161:N164)</f>
        <v>0</v>
      </c>
      <c r="O165" s="1140">
        <f>SUM(O161:O164)</f>
        <v>0</v>
      </c>
    </row>
    <row r="166" spans="2:15" ht="12.75" customHeight="1">
      <c r="B166" s="302">
        <f t="shared" si="29"/>
        <v>49</v>
      </c>
      <c r="C166" s="123" t="str">
        <f>Υπόδειγμα_3_2!D271</f>
        <v>Ψηφιακές 1920 kpbs</v>
      </c>
      <c r="D166" s="123"/>
      <c r="E166" s="123"/>
      <c r="F166" s="179"/>
      <c r="G166" s="566"/>
      <c r="H166" s="35"/>
      <c r="I166" s="1141"/>
      <c r="J166" s="1142"/>
      <c r="K166" s="1143"/>
      <c r="L166" s="35"/>
      <c r="M166" s="1141"/>
      <c r="N166" s="1142"/>
      <c r="O166" s="1149"/>
    </row>
    <row r="167" spans="2:15" ht="12.75" customHeight="1">
      <c r="B167" s="302">
        <f aca="true" t="shared" si="30" ref="B167:B172">B166+1</f>
        <v>50</v>
      </c>
      <c r="C167" s="11"/>
      <c r="D167" s="11"/>
      <c r="E167" s="282" t="str">
        <f>Υπόδειγμα_3_2!$F$224</f>
        <v>&lt; 25 km</v>
      </c>
      <c r="F167" s="1448">
        <v>0</v>
      </c>
      <c r="G167" s="1448">
        <v>0</v>
      </c>
      <c r="H167" s="265"/>
      <c r="I167" s="273"/>
      <c r="J167" s="271">
        <v>0</v>
      </c>
      <c r="K167" s="271">
        <v>0</v>
      </c>
      <c r="L167" s="265"/>
      <c r="M167" s="273"/>
      <c r="N167" s="271">
        <v>0</v>
      </c>
      <c r="O167" s="272">
        <v>0</v>
      </c>
    </row>
    <row r="168" spans="2:15" ht="12.75" customHeight="1">
      <c r="B168" s="302">
        <f t="shared" si="30"/>
        <v>51</v>
      </c>
      <c r="C168" s="11"/>
      <c r="D168" s="11"/>
      <c r="E168" s="282" t="str">
        <f>Υπόδειγμα_3_2!$F$225</f>
        <v>&gt; 25 km και &lt; 50 km</v>
      </c>
      <c r="F168" s="1448">
        <v>0</v>
      </c>
      <c r="G168" s="1448">
        <v>0</v>
      </c>
      <c r="H168" s="265"/>
      <c r="I168" s="273"/>
      <c r="J168" s="271">
        <v>0</v>
      </c>
      <c r="K168" s="271">
        <v>0</v>
      </c>
      <c r="L168" s="265"/>
      <c r="M168" s="273"/>
      <c r="N168" s="271">
        <v>0</v>
      </c>
      <c r="O168" s="272">
        <v>0</v>
      </c>
    </row>
    <row r="169" spans="2:15" ht="12.75" customHeight="1">
      <c r="B169" s="302">
        <f t="shared" si="30"/>
        <v>52</v>
      </c>
      <c r="C169" s="11"/>
      <c r="D169" s="11"/>
      <c r="E169" s="282" t="str">
        <f>Υπόδειγμα_3_2!$F$226</f>
        <v>&gt; 50 km και &lt; 100 km</v>
      </c>
      <c r="F169" s="1448">
        <v>0</v>
      </c>
      <c r="G169" s="1448">
        <v>0</v>
      </c>
      <c r="H169" s="265"/>
      <c r="I169" s="273"/>
      <c r="J169" s="271">
        <v>0</v>
      </c>
      <c r="K169" s="271">
        <v>0</v>
      </c>
      <c r="L169" s="265"/>
      <c r="M169" s="273"/>
      <c r="N169" s="271">
        <v>0</v>
      </c>
      <c r="O169" s="272">
        <v>0</v>
      </c>
    </row>
    <row r="170" spans="2:15" ht="12.75" customHeight="1">
      <c r="B170" s="302">
        <f t="shared" si="30"/>
        <v>53</v>
      </c>
      <c r="C170" s="293"/>
      <c r="D170" s="293"/>
      <c r="E170" s="323" t="str">
        <f>Υπόδειγμα_3_2!$F$227</f>
        <v>&gt; 100 km</v>
      </c>
      <c r="F170" s="1448">
        <v>0</v>
      </c>
      <c r="G170" s="1448">
        <v>0</v>
      </c>
      <c r="H170" s="265"/>
      <c r="I170" s="273"/>
      <c r="J170" s="271">
        <v>0</v>
      </c>
      <c r="K170" s="271">
        <v>0</v>
      </c>
      <c r="L170" s="265"/>
      <c r="M170" s="273"/>
      <c r="N170" s="271">
        <v>0</v>
      </c>
      <c r="O170" s="272">
        <v>0</v>
      </c>
    </row>
    <row r="171" spans="2:15" ht="12.75" customHeight="1">
      <c r="B171" s="302">
        <f t="shared" si="30"/>
        <v>54</v>
      </c>
      <c r="C171" s="269"/>
      <c r="D171" s="269"/>
      <c r="E171" s="429" t="str">
        <f>Υπόδειγμα_3_2!$F$228</f>
        <v>Υποσύνολο</v>
      </c>
      <c r="F171" s="495"/>
      <c r="G171" s="479"/>
      <c r="H171" s="1138"/>
      <c r="I171" s="1139"/>
      <c r="J171" s="1139">
        <f>SUM(J167:J170)</f>
        <v>0</v>
      </c>
      <c r="K171" s="1139">
        <f>SUM(K167:K170)</f>
        <v>0</v>
      </c>
      <c r="L171" s="1138"/>
      <c r="M171" s="1139"/>
      <c r="N171" s="1139">
        <f>SUM(N167:N170)</f>
        <v>0</v>
      </c>
      <c r="O171" s="1140">
        <f>SUM(O167:O170)</f>
        <v>0</v>
      </c>
    </row>
    <row r="172" spans="2:15" ht="12.75" customHeight="1">
      <c r="B172" s="302">
        <f t="shared" si="30"/>
        <v>55</v>
      </c>
      <c r="C172" s="123" t="str">
        <f>Υπόδειγμα_3_2!D277</f>
        <v>Ψηφιακές 2 Mbps</v>
      </c>
      <c r="D172" s="123"/>
      <c r="E172" s="123"/>
      <c r="F172" s="120"/>
      <c r="G172" s="286"/>
      <c r="H172" s="1150"/>
      <c r="I172" s="1151"/>
      <c r="J172" s="1131"/>
      <c r="K172" s="1132"/>
      <c r="L172" s="1153"/>
      <c r="M172" s="1151"/>
      <c r="N172" s="1131"/>
      <c r="O172" s="1152"/>
    </row>
    <row r="173" spans="2:15" ht="12.75" customHeight="1">
      <c r="B173" s="302">
        <f t="shared" si="24"/>
        <v>56</v>
      </c>
      <c r="C173" s="11"/>
      <c r="D173" s="11"/>
      <c r="E173" s="282" t="str">
        <f>Υπόδειγμα_3_2!$F$224</f>
        <v>&lt; 25 km</v>
      </c>
      <c r="F173" s="1448">
        <v>0</v>
      </c>
      <c r="G173" s="1448">
        <v>0</v>
      </c>
      <c r="H173" s="265"/>
      <c r="I173" s="273"/>
      <c r="J173" s="271">
        <v>0</v>
      </c>
      <c r="K173" s="271">
        <v>0</v>
      </c>
      <c r="L173" s="273"/>
      <c r="M173" s="273"/>
      <c r="N173" s="271">
        <v>0</v>
      </c>
      <c r="O173" s="272">
        <v>0</v>
      </c>
    </row>
    <row r="174" spans="2:15" ht="12.75" customHeight="1">
      <c r="B174" s="302">
        <f t="shared" si="24"/>
        <v>57</v>
      </c>
      <c r="C174" s="11"/>
      <c r="D174" s="11"/>
      <c r="E174" s="282" t="str">
        <f>Υπόδειγμα_3_2!$F$225</f>
        <v>&gt; 25 km και &lt; 50 km</v>
      </c>
      <c r="F174" s="1448">
        <v>0</v>
      </c>
      <c r="G174" s="1448">
        <v>0</v>
      </c>
      <c r="H174" s="265"/>
      <c r="I174" s="273"/>
      <c r="J174" s="271">
        <v>0</v>
      </c>
      <c r="K174" s="271">
        <v>0</v>
      </c>
      <c r="L174" s="273"/>
      <c r="M174" s="273"/>
      <c r="N174" s="271">
        <v>0</v>
      </c>
      <c r="O174" s="272">
        <v>0</v>
      </c>
    </row>
    <row r="175" spans="2:15" ht="12.75" customHeight="1">
      <c r="B175" s="302">
        <f t="shared" si="24"/>
        <v>58</v>
      </c>
      <c r="C175" s="11"/>
      <c r="D175" s="11"/>
      <c r="E175" s="282" t="str">
        <f>Υπόδειγμα_3_2!$F$226</f>
        <v>&gt; 50 km και &lt; 100 km</v>
      </c>
      <c r="F175" s="1448">
        <v>0</v>
      </c>
      <c r="G175" s="1448">
        <v>0</v>
      </c>
      <c r="H175" s="265"/>
      <c r="I175" s="273"/>
      <c r="J175" s="271">
        <v>0</v>
      </c>
      <c r="K175" s="271">
        <v>0</v>
      </c>
      <c r="L175" s="273"/>
      <c r="M175" s="273"/>
      <c r="N175" s="271">
        <v>0</v>
      </c>
      <c r="O175" s="272">
        <v>0</v>
      </c>
    </row>
    <row r="176" spans="2:15" ht="12.75" customHeight="1">
      <c r="B176" s="302">
        <f t="shared" si="24"/>
        <v>59</v>
      </c>
      <c r="C176" s="293"/>
      <c r="D176" s="293"/>
      <c r="E176" s="323" t="str">
        <f>Υπόδειγμα_3_2!$F$227</f>
        <v>&gt; 100 km</v>
      </c>
      <c r="F176" s="1448">
        <v>0</v>
      </c>
      <c r="G176" s="1448">
        <v>0</v>
      </c>
      <c r="H176" s="298"/>
      <c r="I176" s="442"/>
      <c r="J176" s="496">
        <v>0</v>
      </c>
      <c r="K176" s="496">
        <v>0</v>
      </c>
      <c r="L176" s="442"/>
      <c r="M176" s="442"/>
      <c r="N176" s="496">
        <v>0</v>
      </c>
      <c r="O176" s="497">
        <v>0</v>
      </c>
    </row>
    <row r="177" spans="2:15" ht="12.75" customHeight="1">
      <c r="B177" s="302">
        <f t="shared" si="24"/>
        <v>60</v>
      </c>
      <c r="C177" s="269"/>
      <c r="D177" s="269"/>
      <c r="E177" s="429" t="str">
        <f>Υπόδειγμα_3_2!$F$228</f>
        <v>Υποσύνολο</v>
      </c>
      <c r="F177" s="495"/>
      <c r="G177" s="479"/>
      <c r="H177" s="1138"/>
      <c r="I177" s="1139"/>
      <c r="J177" s="1139">
        <f>SUM(J173:J176)</f>
        <v>0</v>
      </c>
      <c r="K177" s="1139">
        <f>SUM(K173:K176)</f>
        <v>0</v>
      </c>
      <c r="L177" s="1139"/>
      <c r="M177" s="1139"/>
      <c r="N177" s="1139">
        <f>SUM(N173:N176)</f>
        <v>0</v>
      </c>
      <c r="O177" s="1140">
        <f>SUM(O173:O176)</f>
        <v>0</v>
      </c>
    </row>
    <row r="178" spans="2:15" ht="12.75" customHeight="1">
      <c r="B178" s="302">
        <f t="shared" si="24"/>
        <v>61</v>
      </c>
      <c r="C178" s="123" t="str">
        <f>Υπόδειγμα_3_2!D283</f>
        <v>Ψηφιακές 34 Mbps </v>
      </c>
      <c r="D178" s="123"/>
      <c r="E178" s="123"/>
      <c r="F178" s="120"/>
      <c r="G178" s="286"/>
      <c r="H178" s="1150"/>
      <c r="I178" s="1151"/>
      <c r="J178" s="1131"/>
      <c r="K178" s="1132"/>
      <c r="L178" s="1153"/>
      <c r="M178" s="1151"/>
      <c r="N178" s="1131"/>
      <c r="O178" s="1152"/>
    </row>
    <row r="179" spans="2:15" ht="12.75" customHeight="1">
      <c r="B179" s="302">
        <f t="shared" si="24"/>
        <v>62</v>
      </c>
      <c r="C179" s="11"/>
      <c r="D179" s="11"/>
      <c r="E179" s="282" t="str">
        <f>Υπόδειγμα_3_2!$F$224</f>
        <v>&lt; 25 km</v>
      </c>
      <c r="F179" s="1448">
        <v>0</v>
      </c>
      <c r="G179" s="1448">
        <v>0</v>
      </c>
      <c r="H179" s="265"/>
      <c r="I179" s="273"/>
      <c r="J179" s="271">
        <v>0</v>
      </c>
      <c r="K179" s="271">
        <v>0</v>
      </c>
      <c r="L179" s="273"/>
      <c r="M179" s="273"/>
      <c r="N179" s="271">
        <v>0</v>
      </c>
      <c r="O179" s="272">
        <v>0</v>
      </c>
    </row>
    <row r="180" spans="2:15" ht="12.75" customHeight="1">
      <c r="B180" s="302">
        <f t="shared" si="24"/>
        <v>63</v>
      </c>
      <c r="C180" s="11"/>
      <c r="D180" s="11"/>
      <c r="E180" s="282" t="str">
        <f>Υπόδειγμα_3_2!$F$225</f>
        <v>&gt; 25 km και &lt; 50 km</v>
      </c>
      <c r="F180" s="1448">
        <v>0</v>
      </c>
      <c r="G180" s="1448">
        <v>0</v>
      </c>
      <c r="H180" s="265"/>
      <c r="I180" s="273"/>
      <c r="J180" s="271">
        <v>0</v>
      </c>
      <c r="K180" s="271">
        <v>0</v>
      </c>
      <c r="L180" s="273"/>
      <c r="M180" s="273"/>
      <c r="N180" s="271">
        <v>0</v>
      </c>
      <c r="O180" s="272">
        <v>0</v>
      </c>
    </row>
    <row r="181" spans="2:15" ht="12.75" customHeight="1">
      <c r="B181" s="302">
        <f t="shared" si="24"/>
        <v>64</v>
      </c>
      <c r="C181" s="11"/>
      <c r="D181" s="11"/>
      <c r="E181" s="282" t="str">
        <f>Υπόδειγμα_3_2!$F$226</f>
        <v>&gt; 50 km και &lt; 100 km</v>
      </c>
      <c r="F181" s="1448">
        <v>0</v>
      </c>
      <c r="G181" s="1448">
        <v>0</v>
      </c>
      <c r="H181" s="265"/>
      <c r="I181" s="273"/>
      <c r="J181" s="271">
        <v>0</v>
      </c>
      <c r="K181" s="271">
        <v>0</v>
      </c>
      <c r="L181" s="273"/>
      <c r="M181" s="273"/>
      <c r="N181" s="271">
        <v>0</v>
      </c>
      <c r="O181" s="272">
        <v>0</v>
      </c>
    </row>
    <row r="182" spans="2:15" ht="12.75" customHeight="1">
      <c r="B182" s="302">
        <f t="shared" si="24"/>
        <v>65</v>
      </c>
      <c r="C182" s="293"/>
      <c r="D182" s="293"/>
      <c r="E182" s="323" t="str">
        <f>Υπόδειγμα_3_2!$F$227</f>
        <v>&gt; 100 km</v>
      </c>
      <c r="F182" s="1448">
        <v>0</v>
      </c>
      <c r="G182" s="1448">
        <v>0</v>
      </c>
      <c r="H182" s="298"/>
      <c r="I182" s="442"/>
      <c r="J182" s="496">
        <v>0</v>
      </c>
      <c r="K182" s="496">
        <v>0</v>
      </c>
      <c r="L182" s="442"/>
      <c r="M182" s="442"/>
      <c r="N182" s="496">
        <v>0</v>
      </c>
      <c r="O182" s="497">
        <v>0</v>
      </c>
    </row>
    <row r="183" spans="2:15" ht="12.75" customHeight="1">
      <c r="B183" s="302">
        <f t="shared" si="24"/>
        <v>66</v>
      </c>
      <c r="C183" s="269"/>
      <c r="D183" s="269"/>
      <c r="E183" s="429" t="str">
        <f>Υπόδειγμα_3_2!$F$228</f>
        <v>Υποσύνολο</v>
      </c>
      <c r="F183" s="495"/>
      <c r="G183" s="479"/>
      <c r="H183" s="1154"/>
      <c r="I183" s="1155"/>
      <c r="J183" s="1155">
        <f>SUM(J179:J182)</f>
        <v>0</v>
      </c>
      <c r="K183" s="1139">
        <f>SUM(K179:K182)</f>
        <v>0</v>
      </c>
      <c r="L183" s="1154"/>
      <c r="M183" s="1155"/>
      <c r="N183" s="1155">
        <f>SUM(N179:N182)</f>
        <v>0</v>
      </c>
      <c r="O183" s="1156">
        <f>SUM(O179:O182)</f>
        <v>0</v>
      </c>
    </row>
    <row r="184" spans="2:15" ht="12.75" customHeight="1">
      <c r="B184" s="302">
        <f t="shared" si="24"/>
        <v>67</v>
      </c>
      <c r="C184" s="123" t="str">
        <f>Υπόδειγμα_3_2!D289</f>
        <v>Ψηφιακές 155 Mbps</v>
      </c>
      <c r="D184" s="123"/>
      <c r="E184" s="123"/>
      <c r="F184" s="120"/>
      <c r="G184" s="286"/>
      <c r="H184" s="1150"/>
      <c r="I184" s="1151"/>
      <c r="J184" s="1131"/>
      <c r="K184" s="1132"/>
      <c r="L184" s="1153"/>
      <c r="M184" s="1151"/>
      <c r="N184" s="1131"/>
      <c r="O184" s="1152"/>
    </row>
    <row r="185" spans="2:15" ht="12.75" customHeight="1">
      <c r="B185" s="302">
        <f t="shared" si="24"/>
        <v>68</v>
      </c>
      <c r="C185" s="11"/>
      <c r="D185" s="11"/>
      <c r="E185" s="282" t="str">
        <f>Υπόδειγμα_3_2!$F$224</f>
        <v>&lt; 25 km</v>
      </c>
      <c r="F185" s="1448">
        <v>0</v>
      </c>
      <c r="G185" s="1448">
        <v>0</v>
      </c>
      <c r="H185" s="265"/>
      <c r="I185" s="273"/>
      <c r="J185" s="271">
        <v>0</v>
      </c>
      <c r="K185" s="271">
        <v>0</v>
      </c>
      <c r="L185" s="273"/>
      <c r="M185" s="273"/>
      <c r="N185" s="271">
        <v>0</v>
      </c>
      <c r="O185" s="272">
        <v>0</v>
      </c>
    </row>
    <row r="186" spans="2:15" ht="12.75" customHeight="1">
      <c r="B186" s="302">
        <f t="shared" si="24"/>
        <v>69</v>
      </c>
      <c r="C186" s="11"/>
      <c r="D186" s="11"/>
      <c r="E186" s="282" t="str">
        <f>Υπόδειγμα_3_2!$F$225</f>
        <v>&gt; 25 km και &lt; 50 km</v>
      </c>
      <c r="F186" s="1448">
        <v>0</v>
      </c>
      <c r="G186" s="1448">
        <v>0</v>
      </c>
      <c r="H186" s="265"/>
      <c r="I186" s="273"/>
      <c r="J186" s="271">
        <v>0</v>
      </c>
      <c r="K186" s="271">
        <v>0</v>
      </c>
      <c r="L186" s="273"/>
      <c r="M186" s="273"/>
      <c r="N186" s="271">
        <v>0</v>
      </c>
      <c r="O186" s="272">
        <v>0</v>
      </c>
    </row>
    <row r="187" spans="2:15" ht="12.75" customHeight="1">
      <c r="B187" s="302">
        <f t="shared" si="24"/>
        <v>70</v>
      </c>
      <c r="C187" s="11"/>
      <c r="D187" s="11"/>
      <c r="E187" s="282" t="str">
        <f>Υπόδειγμα_3_2!$F$226</f>
        <v>&gt; 50 km και &lt; 100 km</v>
      </c>
      <c r="F187" s="1448">
        <v>0</v>
      </c>
      <c r="G187" s="1448">
        <v>0</v>
      </c>
      <c r="H187" s="265"/>
      <c r="I187" s="273"/>
      <c r="J187" s="271">
        <v>0</v>
      </c>
      <c r="K187" s="271">
        <v>0</v>
      </c>
      <c r="L187" s="273"/>
      <c r="M187" s="273"/>
      <c r="N187" s="271">
        <v>0</v>
      </c>
      <c r="O187" s="272">
        <v>0</v>
      </c>
    </row>
    <row r="188" spans="2:15" ht="12.75" customHeight="1">
      <c r="B188" s="302">
        <f t="shared" si="24"/>
        <v>71</v>
      </c>
      <c r="C188" s="293"/>
      <c r="D188" s="293"/>
      <c r="E188" s="323" t="str">
        <f>Υπόδειγμα_3_2!$F$227</f>
        <v>&gt; 100 km</v>
      </c>
      <c r="F188" s="1448">
        <v>0</v>
      </c>
      <c r="G188" s="1448">
        <v>0</v>
      </c>
      <c r="H188" s="298"/>
      <c r="I188" s="442"/>
      <c r="J188" s="496">
        <v>0</v>
      </c>
      <c r="K188" s="496">
        <v>0</v>
      </c>
      <c r="L188" s="442"/>
      <c r="M188" s="442"/>
      <c r="N188" s="496">
        <v>0</v>
      </c>
      <c r="O188" s="497">
        <v>0</v>
      </c>
    </row>
    <row r="189" spans="2:15" ht="12.75" customHeight="1">
      <c r="B189" s="302">
        <f t="shared" si="24"/>
        <v>72</v>
      </c>
      <c r="C189" s="269"/>
      <c r="D189" s="269"/>
      <c r="E189" s="429" t="str">
        <f>Υπόδειγμα_3_2!$F$228</f>
        <v>Υποσύνολο</v>
      </c>
      <c r="F189" s="495"/>
      <c r="G189" s="479"/>
      <c r="H189" s="1154"/>
      <c r="I189" s="1155"/>
      <c r="J189" s="1155">
        <f>SUM(J185:J188)</f>
        <v>0</v>
      </c>
      <c r="K189" s="1139">
        <f>SUM(K185:K188)</f>
        <v>0</v>
      </c>
      <c r="L189" s="1154"/>
      <c r="M189" s="1155"/>
      <c r="N189" s="1155">
        <f>SUM(N185:N188)</f>
        <v>0</v>
      </c>
      <c r="O189" s="1156">
        <f>SUM(O185:O188)</f>
        <v>0</v>
      </c>
    </row>
    <row r="190" spans="2:15" ht="12.75" customHeight="1">
      <c r="B190" s="302">
        <f t="shared" si="24"/>
        <v>73</v>
      </c>
      <c r="C190" s="123" t="str">
        <f>Υπόδειγμα_3_2!D295</f>
        <v>Ψηφιακές &gt; 155 Mbps</v>
      </c>
      <c r="D190" s="123"/>
      <c r="E190" s="123"/>
      <c r="F190" s="120"/>
      <c r="G190" s="286"/>
      <c r="H190" s="1150"/>
      <c r="I190" s="1151"/>
      <c r="J190" s="1131"/>
      <c r="K190" s="1132"/>
      <c r="L190" s="1150"/>
      <c r="M190" s="1151"/>
      <c r="N190" s="1131"/>
      <c r="O190" s="1152"/>
    </row>
    <row r="191" spans="2:15" ht="12.75" customHeight="1">
      <c r="B191" s="302">
        <f t="shared" si="24"/>
        <v>74</v>
      </c>
      <c r="C191" s="11"/>
      <c r="D191" s="11"/>
      <c r="E191" s="282" t="str">
        <f>Υπόδειγμα_3_2!$F$224</f>
        <v>&lt; 25 km</v>
      </c>
      <c r="F191" s="1448">
        <v>0</v>
      </c>
      <c r="G191" s="1448">
        <v>0</v>
      </c>
      <c r="H191" s="265"/>
      <c r="I191" s="273"/>
      <c r="J191" s="271">
        <v>0</v>
      </c>
      <c r="K191" s="271">
        <v>0</v>
      </c>
      <c r="L191" s="265"/>
      <c r="M191" s="273"/>
      <c r="N191" s="271">
        <v>0</v>
      </c>
      <c r="O191" s="272">
        <v>0</v>
      </c>
    </row>
    <row r="192" spans="2:15" ht="12.75" customHeight="1">
      <c r="B192" s="302">
        <f t="shared" si="24"/>
        <v>75</v>
      </c>
      <c r="C192" s="11"/>
      <c r="D192" s="11"/>
      <c r="E192" s="282" t="str">
        <f>Υπόδειγμα_3_2!$F$225</f>
        <v>&gt; 25 km και &lt; 50 km</v>
      </c>
      <c r="F192" s="1448">
        <v>0</v>
      </c>
      <c r="G192" s="1448">
        <v>0</v>
      </c>
      <c r="H192" s="265"/>
      <c r="I192" s="273"/>
      <c r="J192" s="271">
        <v>0</v>
      </c>
      <c r="K192" s="271">
        <v>0</v>
      </c>
      <c r="L192" s="265"/>
      <c r="M192" s="273"/>
      <c r="N192" s="271">
        <v>0</v>
      </c>
      <c r="O192" s="272">
        <v>0</v>
      </c>
    </row>
    <row r="193" spans="2:15" ht="12.75" customHeight="1">
      <c r="B193" s="302">
        <f t="shared" si="24"/>
        <v>76</v>
      </c>
      <c r="C193" s="11"/>
      <c r="D193" s="11"/>
      <c r="E193" s="282" t="str">
        <f>Υπόδειγμα_3_2!$F$226</f>
        <v>&gt; 50 km και &lt; 100 km</v>
      </c>
      <c r="F193" s="1448">
        <v>0</v>
      </c>
      <c r="G193" s="1448">
        <v>0</v>
      </c>
      <c r="H193" s="265"/>
      <c r="I193" s="273"/>
      <c r="J193" s="271">
        <v>0</v>
      </c>
      <c r="K193" s="271">
        <v>0</v>
      </c>
      <c r="L193" s="265"/>
      <c r="M193" s="273"/>
      <c r="N193" s="271">
        <v>0</v>
      </c>
      <c r="O193" s="272">
        <v>0</v>
      </c>
    </row>
    <row r="194" spans="2:15" ht="12.75" customHeight="1">
      <c r="B194" s="302">
        <f t="shared" si="24"/>
        <v>77</v>
      </c>
      <c r="C194" s="293"/>
      <c r="D194" s="293"/>
      <c r="E194" s="323" t="str">
        <f>Υπόδειγμα_3_2!$F$227</f>
        <v>&gt; 100 km</v>
      </c>
      <c r="F194" s="1448">
        <v>0</v>
      </c>
      <c r="G194" s="1448">
        <v>0</v>
      </c>
      <c r="H194" s="265"/>
      <c r="I194" s="273"/>
      <c r="J194" s="271">
        <v>0</v>
      </c>
      <c r="K194" s="496">
        <v>0</v>
      </c>
      <c r="L194" s="265"/>
      <c r="M194" s="273"/>
      <c r="N194" s="271">
        <v>0</v>
      </c>
      <c r="O194" s="272">
        <v>0</v>
      </c>
    </row>
    <row r="195" spans="2:15" ht="12.75" customHeight="1">
      <c r="B195" s="302">
        <f t="shared" si="24"/>
        <v>78</v>
      </c>
      <c r="C195" s="269"/>
      <c r="D195" s="269"/>
      <c r="E195" s="429" t="str">
        <f>Υπόδειγμα_3_2!$F$228</f>
        <v>Υποσύνολο</v>
      </c>
      <c r="F195" s="495"/>
      <c r="G195" s="479"/>
      <c r="H195" s="1138"/>
      <c r="I195" s="1139"/>
      <c r="J195" s="1139">
        <f>SUM(J191:J194)</f>
        <v>0</v>
      </c>
      <c r="K195" s="1139">
        <f>SUM(K191:K194)</f>
        <v>0</v>
      </c>
      <c r="L195" s="1138"/>
      <c r="M195" s="1139"/>
      <c r="N195" s="1139">
        <f>SUM(N191:N194)</f>
        <v>0</v>
      </c>
      <c r="O195" s="1140">
        <f>SUM(O191:O194)</f>
        <v>0</v>
      </c>
    </row>
    <row r="196" spans="2:15" ht="12.75" customHeight="1">
      <c r="B196" s="302">
        <f>B195+1</f>
        <v>79</v>
      </c>
      <c r="C196" s="123" t="str">
        <f>Υπόδειγμα_3_2!D301</f>
        <v>Ζεύξεις διασύνδεσης</v>
      </c>
      <c r="D196" s="123"/>
      <c r="E196" s="123"/>
      <c r="F196" s="120"/>
      <c r="G196" s="286"/>
      <c r="H196" s="35"/>
      <c r="I196" s="1141"/>
      <c r="J196" s="1142"/>
      <c r="K196" s="1132"/>
      <c r="L196" s="35"/>
      <c r="M196" s="1141"/>
      <c r="N196" s="1142"/>
      <c r="O196" s="1144"/>
    </row>
    <row r="197" spans="2:15" ht="12.75" customHeight="1">
      <c r="B197" s="302">
        <f aca="true" t="shared" si="31" ref="B197:B214">B196+1</f>
        <v>80</v>
      </c>
      <c r="C197" s="11"/>
      <c r="D197" s="11"/>
      <c r="E197" s="282" t="str">
        <f>Υπόδειγμα_3_2!$F$224</f>
        <v>&lt; 25 km</v>
      </c>
      <c r="F197" s="1448">
        <v>0</v>
      </c>
      <c r="G197" s="1448">
        <v>0</v>
      </c>
      <c r="H197" s="265"/>
      <c r="I197" s="273"/>
      <c r="J197" s="271">
        <v>0</v>
      </c>
      <c r="K197" s="271">
        <v>0</v>
      </c>
      <c r="L197" s="265"/>
      <c r="M197" s="273"/>
      <c r="N197" s="271">
        <v>0</v>
      </c>
      <c r="O197" s="272">
        <v>0</v>
      </c>
    </row>
    <row r="198" spans="2:15" ht="12.75" customHeight="1">
      <c r="B198" s="302">
        <f t="shared" si="31"/>
        <v>81</v>
      </c>
      <c r="C198" s="11"/>
      <c r="D198" s="11"/>
      <c r="E198" s="282" t="str">
        <f>Υπόδειγμα_3_2!$F$225</f>
        <v>&gt; 25 km και &lt; 50 km</v>
      </c>
      <c r="F198" s="1448">
        <v>0</v>
      </c>
      <c r="G198" s="1448">
        <v>0</v>
      </c>
      <c r="H198" s="265"/>
      <c r="I198" s="273"/>
      <c r="J198" s="271">
        <v>0</v>
      </c>
      <c r="K198" s="271">
        <v>0</v>
      </c>
      <c r="L198" s="265"/>
      <c r="M198" s="273"/>
      <c r="N198" s="271">
        <v>0</v>
      </c>
      <c r="O198" s="272">
        <v>0</v>
      </c>
    </row>
    <row r="199" spans="2:15" ht="12.75" customHeight="1">
      <c r="B199" s="302">
        <f t="shared" si="31"/>
        <v>82</v>
      </c>
      <c r="C199" s="11"/>
      <c r="D199" s="11"/>
      <c r="E199" s="282" t="str">
        <f>Υπόδειγμα_3_2!$F$226</f>
        <v>&gt; 50 km και &lt; 100 km</v>
      </c>
      <c r="F199" s="1448">
        <v>0</v>
      </c>
      <c r="G199" s="1448">
        <v>0</v>
      </c>
      <c r="H199" s="265"/>
      <c r="I199" s="273"/>
      <c r="J199" s="271">
        <v>0</v>
      </c>
      <c r="K199" s="271">
        <v>0</v>
      </c>
      <c r="L199" s="265"/>
      <c r="M199" s="273"/>
      <c r="N199" s="271">
        <v>0</v>
      </c>
      <c r="O199" s="272">
        <v>0</v>
      </c>
    </row>
    <row r="200" spans="2:15" ht="12.75" customHeight="1">
      <c r="B200" s="302">
        <f t="shared" si="31"/>
        <v>83</v>
      </c>
      <c r="C200" s="293"/>
      <c r="D200" s="293"/>
      <c r="E200" s="323" t="str">
        <f>Υπόδειγμα_3_2!$F$227</f>
        <v>&gt; 100 km</v>
      </c>
      <c r="F200" s="1448">
        <v>0</v>
      </c>
      <c r="G200" s="1448">
        <v>0</v>
      </c>
      <c r="H200" s="265"/>
      <c r="I200" s="273"/>
      <c r="J200" s="271">
        <v>0</v>
      </c>
      <c r="K200" s="496">
        <v>0</v>
      </c>
      <c r="L200" s="265"/>
      <c r="M200" s="273"/>
      <c r="N200" s="271">
        <v>0</v>
      </c>
      <c r="O200" s="272">
        <v>0</v>
      </c>
    </row>
    <row r="201" spans="2:15" ht="12.75" customHeight="1">
      <c r="B201" s="302">
        <f t="shared" si="31"/>
        <v>84</v>
      </c>
      <c r="C201" s="269"/>
      <c r="D201" s="269"/>
      <c r="E201" s="429" t="str">
        <f>Υπόδειγμα_3_2!$F$228</f>
        <v>Υποσύνολο</v>
      </c>
      <c r="F201" s="495"/>
      <c r="G201" s="479"/>
      <c r="H201" s="1138"/>
      <c r="I201" s="1139"/>
      <c r="J201" s="1139">
        <f>SUM(J197:J200)</f>
        <v>0</v>
      </c>
      <c r="K201" s="1139">
        <f>SUM(K197:K200)</f>
        <v>0</v>
      </c>
      <c r="L201" s="1138"/>
      <c r="M201" s="1139"/>
      <c r="N201" s="1139">
        <f>SUM(N197:N200)</f>
        <v>0</v>
      </c>
      <c r="O201" s="1140">
        <f>SUM(O197:O200)</f>
        <v>0</v>
      </c>
    </row>
    <row r="202" spans="2:15" ht="12.75" customHeight="1">
      <c r="B202" s="302">
        <f t="shared" si="31"/>
        <v>85</v>
      </c>
      <c r="C202" s="123" t="str">
        <f>Υπόδειγμα_3_2!D307</f>
        <v>Ραδιοφωνική μετάδοση</v>
      </c>
      <c r="D202" s="123"/>
      <c r="E202" s="123"/>
      <c r="F202" s="120"/>
      <c r="G202" s="286"/>
      <c r="H202" s="1150"/>
      <c r="I202" s="1151"/>
      <c r="J202" s="1131"/>
      <c r="K202" s="1132"/>
      <c r="L202" s="1150"/>
      <c r="M202" s="1151"/>
      <c r="N202" s="1131"/>
      <c r="O202" s="1152"/>
    </row>
    <row r="203" spans="2:15" ht="12.75" customHeight="1">
      <c r="B203" s="302">
        <f t="shared" si="31"/>
        <v>86</v>
      </c>
      <c r="C203" s="11"/>
      <c r="D203" s="11"/>
      <c r="E203" s="282" t="str">
        <f>Υπόδειγμα_3_2!$F$224</f>
        <v>&lt; 25 km</v>
      </c>
      <c r="F203" s="1448">
        <v>0</v>
      </c>
      <c r="G203" s="1448">
        <v>0</v>
      </c>
      <c r="H203" s="265"/>
      <c r="I203" s="273"/>
      <c r="J203" s="271">
        <v>0</v>
      </c>
      <c r="K203" s="271">
        <v>0</v>
      </c>
      <c r="L203" s="265"/>
      <c r="M203" s="273"/>
      <c r="N203" s="271">
        <v>0</v>
      </c>
      <c r="O203" s="272">
        <v>0</v>
      </c>
    </row>
    <row r="204" spans="2:15" ht="12.75" customHeight="1">
      <c r="B204" s="302">
        <f t="shared" si="31"/>
        <v>87</v>
      </c>
      <c r="C204" s="11"/>
      <c r="D204" s="11"/>
      <c r="E204" s="282" t="str">
        <f>Υπόδειγμα_3_2!$F$225</f>
        <v>&gt; 25 km και &lt; 50 km</v>
      </c>
      <c r="F204" s="1448">
        <v>0</v>
      </c>
      <c r="G204" s="1448">
        <v>0</v>
      </c>
      <c r="H204" s="265"/>
      <c r="I204" s="273"/>
      <c r="J204" s="271">
        <v>0</v>
      </c>
      <c r="K204" s="271">
        <v>0</v>
      </c>
      <c r="L204" s="265"/>
      <c r="M204" s="273"/>
      <c r="N204" s="271">
        <v>0</v>
      </c>
      <c r="O204" s="272">
        <v>0</v>
      </c>
    </row>
    <row r="205" spans="2:15" ht="12.75" customHeight="1">
      <c r="B205" s="302">
        <f t="shared" si="31"/>
        <v>88</v>
      </c>
      <c r="C205" s="11"/>
      <c r="D205" s="11"/>
      <c r="E205" s="282" t="str">
        <f>Υπόδειγμα_3_2!$F$226</f>
        <v>&gt; 50 km και &lt; 100 km</v>
      </c>
      <c r="F205" s="1448">
        <v>0</v>
      </c>
      <c r="G205" s="1448">
        <v>0</v>
      </c>
      <c r="H205" s="265"/>
      <c r="I205" s="273"/>
      <c r="J205" s="271">
        <v>0</v>
      </c>
      <c r="K205" s="271">
        <v>0</v>
      </c>
      <c r="L205" s="265"/>
      <c r="M205" s="273"/>
      <c r="N205" s="271">
        <v>0</v>
      </c>
      <c r="O205" s="272">
        <v>0</v>
      </c>
    </row>
    <row r="206" spans="2:15" ht="12.75" customHeight="1">
      <c r="B206" s="302">
        <f t="shared" si="31"/>
        <v>89</v>
      </c>
      <c r="C206" s="293"/>
      <c r="D206" s="293"/>
      <c r="E206" s="323" t="str">
        <f>Υπόδειγμα_3_2!$F$227</f>
        <v>&gt; 100 km</v>
      </c>
      <c r="F206" s="1448">
        <v>0</v>
      </c>
      <c r="G206" s="1448">
        <v>0</v>
      </c>
      <c r="H206" s="265"/>
      <c r="I206" s="273"/>
      <c r="J206" s="271">
        <v>0</v>
      </c>
      <c r="K206" s="496">
        <v>0</v>
      </c>
      <c r="L206" s="265"/>
      <c r="M206" s="273"/>
      <c r="N206" s="271">
        <v>0</v>
      </c>
      <c r="O206" s="272">
        <v>0</v>
      </c>
    </row>
    <row r="207" spans="2:15" ht="12.75" customHeight="1">
      <c r="B207" s="302">
        <f t="shared" si="31"/>
        <v>90</v>
      </c>
      <c r="C207" s="269"/>
      <c r="D207" s="269"/>
      <c r="E207" s="429" t="str">
        <f>Υπόδειγμα_3_2!$F$228</f>
        <v>Υποσύνολο</v>
      </c>
      <c r="F207" s="495"/>
      <c r="G207" s="479"/>
      <c r="H207" s="1138"/>
      <c r="I207" s="1139"/>
      <c r="J207" s="1139">
        <f>SUM(J203:J206)</f>
        <v>0</v>
      </c>
      <c r="K207" s="1139">
        <f>SUM(K203:K206)</f>
        <v>0</v>
      </c>
      <c r="L207" s="1139"/>
      <c r="M207" s="1139"/>
      <c r="N207" s="1139">
        <f>SUM(N203:N206)</f>
        <v>0</v>
      </c>
      <c r="O207" s="1140">
        <f>SUM(O203:O206)</f>
        <v>0</v>
      </c>
    </row>
    <row r="208" spans="2:15" ht="12.75" customHeight="1">
      <c r="B208" s="302">
        <f t="shared" si="31"/>
        <v>91</v>
      </c>
      <c r="C208" s="123" t="str">
        <f>Υπόδειγμα_3_2!D313</f>
        <v>Τηλεοπτική μετάδοση</v>
      </c>
      <c r="D208" s="123"/>
      <c r="E208" s="123"/>
      <c r="F208" s="120"/>
      <c r="G208" s="286"/>
      <c r="H208" s="1150"/>
      <c r="I208" s="1151"/>
      <c r="J208" s="1131"/>
      <c r="K208" s="1132"/>
      <c r="L208" s="1150"/>
      <c r="M208" s="1151"/>
      <c r="N208" s="1131"/>
      <c r="O208" s="1152"/>
    </row>
    <row r="209" spans="2:15" ht="12.75" customHeight="1">
      <c r="B209" s="302">
        <f t="shared" si="31"/>
        <v>92</v>
      </c>
      <c r="C209" s="11"/>
      <c r="D209" s="11"/>
      <c r="E209" s="282" t="str">
        <f>Υπόδειγμα_3_2!$F$224</f>
        <v>&lt; 25 km</v>
      </c>
      <c r="F209" s="1448">
        <v>0</v>
      </c>
      <c r="G209" s="1448">
        <v>0</v>
      </c>
      <c r="H209" s="265"/>
      <c r="I209" s="273"/>
      <c r="J209" s="271">
        <v>0</v>
      </c>
      <c r="K209" s="271">
        <v>0</v>
      </c>
      <c r="L209" s="265"/>
      <c r="M209" s="273"/>
      <c r="N209" s="271">
        <v>0</v>
      </c>
      <c r="O209" s="272">
        <v>0</v>
      </c>
    </row>
    <row r="210" spans="2:15" ht="12.75" customHeight="1">
      <c r="B210" s="302">
        <f t="shared" si="31"/>
        <v>93</v>
      </c>
      <c r="C210" s="11"/>
      <c r="D210" s="11"/>
      <c r="E210" s="282" t="str">
        <f>Υπόδειγμα_3_2!$F$225</f>
        <v>&gt; 25 km και &lt; 50 km</v>
      </c>
      <c r="F210" s="1448">
        <v>0</v>
      </c>
      <c r="G210" s="1448">
        <v>0</v>
      </c>
      <c r="H210" s="265"/>
      <c r="I210" s="273"/>
      <c r="J210" s="271">
        <v>0</v>
      </c>
      <c r="K210" s="271">
        <v>0</v>
      </c>
      <c r="L210" s="265"/>
      <c r="M210" s="273"/>
      <c r="N210" s="271">
        <v>0</v>
      </c>
      <c r="O210" s="272">
        <v>0</v>
      </c>
    </row>
    <row r="211" spans="2:15" ht="12.75" customHeight="1">
      <c r="B211" s="302">
        <f t="shared" si="31"/>
        <v>94</v>
      </c>
      <c r="C211" s="11"/>
      <c r="D211" s="11"/>
      <c r="E211" s="282" t="str">
        <f>Υπόδειγμα_3_2!$F$226</f>
        <v>&gt; 50 km και &lt; 100 km</v>
      </c>
      <c r="F211" s="1448">
        <v>0</v>
      </c>
      <c r="G211" s="1448">
        <v>0</v>
      </c>
      <c r="H211" s="265"/>
      <c r="I211" s="273"/>
      <c r="J211" s="271">
        <v>0</v>
      </c>
      <c r="K211" s="271">
        <v>0</v>
      </c>
      <c r="L211" s="265"/>
      <c r="M211" s="273"/>
      <c r="N211" s="271">
        <v>0</v>
      </c>
      <c r="O211" s="272">
        <v>0</v>
      </c>
    </row>
    <row r="212" spans="2:15" ht="12.75" customHeight="1">
      <c r="B212" s="302">
        <f t="shared" si="31"/>
        <v>95</v>
      </c>
      <c r="C212" s="293"/>
      <c r="D212" s="293"/>
      <c r="E212" s="323" t="str">
        <f>Υπόδειγμα_3_2!$F$227</f>
        <v>&gt; 100 km</v>
      </c>
      <c r="F212" s="1448">
        <v>0</v>
      </c>
      <c r="G212" s="1448">
        <v>0</v>
      </c>
      <c r="H212" s="265"/>
      <c r="I212" s="273"/>
      <c r="J212" s="271">
        <v>0</v>
      </c>
      <c r="K212" s="496">
        <v>0</v>
      </c>
      <c r="L212" s="265"/>
      <c r="M212" s="273"/>
      <c r="N212" s="271">
        <v>0</v>
      </c>
      <c r="O212" s="272">
        <v>0</v>
      </c>
    </row>
    <row r="213" spans="2:15" ht="12.75" customHeight="1" thickBot="1">
      <c r="B213" s="302">
        <f t="shared" si="31"/>
        <v>96</v>
      </c>
      <c r="C213" s="123"/>
      <c r="D213" s="123"/>
      <c r="E213" s="324" t="str">
        <f>Υπόδειγμα_3_2!$F$228</f>
        <v>Υποσύνολο</v>
      </c>
      <c r="F213" s="120"/>
      <c r="G213" s="286"/>
      <c r="H213" s="1145"/>
      <c r="I213" s="1146"/>
      <c r="J213" s="1146">
        <f>SUM(J209:J212)</f>
        <v>0</v>
      </c>
      <c r="K213" s="1146">
        <f>SUM(K209:K212)</f>
        <v>0</v>
      </c>
      <c r="L213" s="1146"/>
      <c r="M213" s="1146"/>
      <c r="N213" s="1146">
        <f>SUM(N209:N212)</f>
        <v>0</v>
      </c>
      <c r="O213" s="1147">
        <f>SUM(O209:O212)</f>
        <v>0</v>
      </c>
    </row>
    <row r="214" spans="2:15" ht="13.5" thickBot="1">
      <c r="B214" s="303">
        <f t="shared" si="31"/>
        <v>97</v>
      </c>
      <c r="C214" s="86" t="s">
        <v>181</v>
      </c>
      <c r="D214" s="86"/>
      <c r="E214" s="87"/>
      <c r="F214" s="1486">
        <f>SUMIF($E118:$E213,"=subtotal",F118:F213)</f>
        <v>0</v>
      </c>
      <c r="G214" s="1487">
        <f>SUMIF($E118:$E213,"=subtotal",G118:G213)</f>
        <v>0</v>
      </c>
      <c r="H214" s="216"/>
      <c r="I214" s="216"/>
      <c r="J214" s="216">
        <f aca="true" t="shared" si="32" ref="J214:O214">SUMIF($E118:$E213,"=subtotal",J118:J213)</f>
        <v>0</v>
      </c>
      <c r="K214" s="216">
        <f t="shared" si="32"/>
        <v>0</v>
      </c>
      <c r="L214" s="216"/>
      <c r="M214" s="216"/>
      <c r="N214" s="216">
        <f t="shared" si="32"/>
        <v>0</v>
      </c>
      <c r="O214" s="321">
        <f t="shared" si="32"/>
        <v>0</v>
      </c>
    </row>
    <row r="217" s="217" customFormat="1" ht="15">
      <c r="A217" s="230" t="s">
        <v>77</v>
      </c>
    </row>
    <row r="218" ht="13.5" thickBot="1"/>
    <row r="219" spans="6:15" ht="12.75">
      <c r="F219" s="1675" t="s">
        <v>96</v>
      </c>
      <c r="G219" s="1660"/>
      <c r="H219" s="1658" t="s">
        <v>88</v>
      </c>
      <c r="I219" s="1659"/>
      <c r="J219" s="1659"/>
      <c r="K219" s="1660"/>
      <c r="L219" s="1657" t="s">
        <v>85</v>
      </c>
      <c r="M219" s="1626"/>
      <c r="N219" s="1626"/>
      <c r="O219" s="1627"/>
    </row>
    <row r="220" spans="6:15" ht="12.75" customHeight="1">
      <c r="F220" s="871"/>
      <c r="G220" s="872"/>
      <c r="H220" s="1665" t="s">
        <v>64</v>
      </c>
      <c r="I220" s="1666"/>
      <c r="J220" s="1669" t="s">
        <v>65</v>
      </c>
      <c r="K220" s="1670"/>
      <c r="L220" s="1665" t="s">
        <v>64</v>
      </c>
      <c r="M220" s="1666"/>
      <c r="N220" s="1669" t="s">
        <v>65</v>
      </c>
      <c r="O220" s="1670"/>
    </row>
    <row r="221" spans="6:15" ht="115.5" thickBot="1">
      <c r="F221" s="1157" t="s">
        <v>272</v>
      </c>
      <c r="G221" s="1158" t="s">
        <v>273</v>
      </c>
      <c r="H221" s="662" t="s">
        <v>68</v>
      </c>
      <c r="I221" s="1132" t="s">
        <v>69</v>
      </c>
      <c r="J221" s="662" t="s">
        <v>70</v>
      </c>
      <c r="K221" s="1132" t="s">
        <v>71</v>
      </c>
      <c r="L221" s="662" t="s">
        <v>72</v>
      </c>
      <c r="M221" s="1132" t="s">
        <v>73</v>
      </c>
      <c r="N221" s="662" t="s">
        <v>74</v>
      </c>
      <c r="O221" s="1132" t="s">
        <v>75</v>
      </c>
    </row>
    <row r="222" spans="2:15" ht="12.75" customHeight="1">
      <c r="B222" s="301">
        <v>1</v>
      </c>
      <c r="C222" s="88" t="str">
        <f>Υπόδειγμα_3_2!D223</f>
        <v>αναλογικές M1020/25</v>
      </c>
      <c r="D222" s="88"/>
      <c r="E222" s="88"/>
      <c r="F222" s="109"/>
      <c r="G222" s="843"/>
      <c r="H222" s="1159"/>
      <c r="I222" s="1134"/>
      <c r="J222" s="1135"/>
      <c r="K222" s="1136"/>
      <c r="L222" s="1159"/>
      <c r="M222" s="1134"/>
      <c r="N222" s="1135"/>
      <c r="O222" s="1137"/>
    </row>
    <row r="223" spans="2:15" ht="12.75" customHeight="1">
      <c r="B223" s="302">
        <f aca="true" t="shared" si="33" ref="B223:B300">B222+1</f>
        <v>2</v>
      </c>
      <c r="C223" s="11"/>
      <c r="D223" s="11"/>
      <c r="E223" s="282" t="str">
        <f>Υπόδειγμα_3_2!$F$224</f>
        <v>&lt; 25 km</v>
      </c>
      <c r="F223" s="1448">
        <v>0</v>
      </c>
      <c r="G223" s="1448">
        <v>0</v>
      </c>
      <c r="H223" s="271">
        <v>0</v>
      </c>
      <c r="I223" s="271">
        <v>0</v>
      </c>
      <c r="J223" s="271">
        <v>0</v>
      </c>
      <c r="K223" s="271">
        <v>0</v>
      </c>
      <c r="L223" s="271">
        <v>0</v>
      </c>
      <c r="M223" s="271">
        <v>0</v>
      </c>
      <c r="N223" s="271">
        <v>0</v>
      </c>
      <c r="O223" s="272">
        <v>0</v>
      </c>
    </row>
    <row r="224" spans="2:15" ht="12.75" customHeight="1">
      <c r="B224" s="302">
        <f t="shared" si="33"/>
        <v>3</v>
      </c>
      <c r="C224" s="11"/>
      <c r="D224" s="11"/>
      <c r="E224" s="282" t="str">
        <f>Υπόδειγμα_3_2!$F$225</f>
        <v>&gt; 25 km και &lt; 50 km</v>
      </c>
      <c r="F224" s="1448">
        <v>0</v>
      </c>
      <c r="G224" s="1448">
        <v>0</v>
      </c>
      <c r="H224" s="271">
        <v>0</v>
      </c>
      <c r="I224" s="271">
        <v>0</v>
      </c>
      <c r="J224" s="271">
        <v>0</v>
      </c>
      <c r="K224" s="271">
        <v>0</v>
      </c>
      <c r="L224" s="271">
        <v>0</v>
      </c>
      <c r="M224" s="271">
        <v>0</v>
      </c>
      <c r="N224" s="271">
        <v>0</v>
      </c>
      <c r="O224" s="272">
        <v>0</v>
      </c>
    </row>
    <row r="225" spans="2:15" ht="12.75" customHeight="1">
      <c r="B225" s="302">
        <f t="shared" si="33"/>
        <v>4</v>
      </c>
      <c r="C225" s="11"/>
      <c r="D225" s="11"/>
      <c r="E225" s="282" t="str">
        <f>Υπόδειγμα_3_2!$F$226</f>
        <v>&gt; 50 km και &lt; 100 km</v>
      </c>
      <c r="F225" s="1448">
        <v>0</v>
      </c>
      <c r="G225" s="1448">
        <v>0</v>
      </c>
      <c r="H225" s="271">
        <v>0</v>
      </c>
      <c r="I225" s="271">
        <v>0</v>
      </c>
      <c r="J225" s="271">
        <v>0</v>
      </c>
      <c r="K225" s="271">
        <v>0</v>
      </c>
      <c r="L225" s="271">
        <v>0</v>
      </c>
      <c r="M225" s="271">
        <v>0</v>
      </c>
      <c r="N225" s="271">
        <v>0</v>
      </c>
      <c r="O225" s="272">
        <v>0</v>
      </c>
    </row>
    <row r="226" spans="2:15" ht="12.75" customHeight="1">
      <c r="B226" s="302">
        <f t="shared" si="33"/>
        <v>5</v>
      </c>
      <c r="C226" s="293"/>
      <c r="D226" s="293"/>
      <c r="E226" s="323" t="str">
        <f>Υπόδειγμα_3_2!$F$227</f>
        <v>&gt; 100 km</v>
      </c>
      <c r="F226" s="1448">
        <v>0</v>
      </c>
      <c r="G226" s="1448">
        <v>0</v>
      </c>
      <c r="H226" s="496">
        <v>0</v>
      </c>
      <c r="I226" s="496">
        <v>0</v>
      </c>
      <c r="J226" s="496">
        <v>0</v>
      </c>
      <c r="K226" s="496">
        <v>0</v>
      </c>
      <c r="L226" s="496">
        <v>0</v>
      </c>
      <c r="M226" s="496">
        <v>0</v>
      </c>
      <c r="N226" s="496">
        <v>0</v>
      </c>
      <c r="O226" s="497">
        <v>0</v>
      </c>
    </row>
    <row r="227" spans="2:15" ht="12.75" customHeight="1">
      <c r="B227" s="302">
        <f t="shared" si="33"/>
        <v>6</v>
      </c>
      <c r="C227" s="269"/>
      <c r="D227" s="269"/>
      <c r="E227" s="429" t="str">
        <f>Υπόδειγμα_3_2!$F$228</f>
        <v>Υποσύνολο</v>
      </c>
      <c r="F227" s="495"/>
      <c r="G227" s="478"/>
      <c r="H227" s="1139">
        <f aca="true" t="shared" si="34" ref="H227:O227">SUM(H223:H226)</f>
        <v>0</v>
      </c>
      <c r="I227" s="1139">
        <f t="shared" si="34"/>
        <v>0</v>
      </c>
      <c r="J227" s="1139">
        <f t="shared" si="34"/>
        <v>0</v>
      </c>
      <c r="K227" s="1139">
        <f t="shared" si="34"/>
        <v>0</v>
      </c>
      <c r="L227" s="1139">
        <f t="shared" si="34"/>
        <v>0</v>
      </c>
      <c r="M227" s="1139">
        <f t="shared" si="34"/>
        <v>0</v>
      </c>
      <c r="N227" s="1139">
        <f t="shared" si="34"/>
        <v>0</v>
      </c>
      <c r="O227" s="1140">
        <f t="shared" si="34"/>
        <v>0</v>
      </c>
    </row>
    <row r="228" spans="2:15" ht="12.75" customHeight="1">
      <c r="B228" s="302">
        <f t="shared" si="33"/>
        <v>7</v>
      </c>
      <c r="C228" s="123" t="str">
        <f>Υπόδειγμα_3_2!D229</f>
        <v>αναλογικές M1040</v>
      </c>
      <c r="D228" s="123"/>
      <c r="E228" s="123"/>
      <c r="F228" s="120"/>
      <c r="G228" s="440"/>
      <c r="H228" s="1153"/>
      <c r="I228" s="1151"/>
      <c r="J228" s="1131"/>
      <c r="K228" s="1132"/>
      <c r="L228" s="1153"/>
      <c r="M228" s="1151"/>
      <c r="N228" s="1131"/>
      <c r="O228" s="1152"/>
    </row>
    <row r="229" spans="2:15" ht="12.75" customHeight="1">
      <c r="B229" s="302">
        <f aca="true" t="shared" si="35" ref="B229:B234">B228+1</f>
        <v>8</v>
      </c>
      <c r="C229" s="11"/>
      <c r="D229" s="11"/>
      <c r="E229" s="282" t="str">
        <f>Υπόδειγμα_3_2!$F$224</f>
        <v>&lt; 25 km</v>
      </c>
      <c r="F229" s="1448">
        <v>0</v>
      </c>
      <c r="G229" s="1448">
        <v>0</v>
      </c>
      <c r="H229" s="271">
        <v>0</v>
      </c>
      <c r="I229" s="271">
        <v>0</v>
      </c>
      <c r="J229" s="271">
        <v>0</v>
      </c>
      <c r="K229" s="271">
        <v>0</v>
      </c>
      <c r="L229" s="271">
        <v>0</v>
      </c>
      <c r="M229" s="271">
        <v>0</v>
      </c>
      <c r="N229" s="271">
        <v>0</v>
      </c>
      <c r="O229" s="272">
        <v>0</v>
      </c>
    </row>
    <row r="230" spans="2:15" ht="12.75" customHeight="1">
      <c r="B230" s="302">
        <f t="shared" si="35"/>
        <v>9</v>
      </c>
      <c r="C230" s="11"/>
      <c r="D230" s="11"/>
      <c r="E230" s="282" t="str">
        <f>Υπόδειγμα_3_2!$F$225</f>
        <v>&gt; 25 km και &lt; 50 km</v>
      </c>
      <c r="F230" s="1448">
        <v>0</v>
      </c>
      <c r="G230" s="1448">
        <v>0</v>
      </c>
      <c r="H230" s="271">
        <v>0</v>
      </c>
      <c r="I230" s="271">
        <v>0</v>
      </c>
      <c r="J230" s="271">
        <v>0</v>
      </c>
      <c r="K230" s="271">
        <v>0</v>
      </c>
      <c r="L230" s="271">
        <v>0</v>
      </c>
      <c r="M230" s="271">
        <v>0</v>
      </c>
      <c r="N230" s="271">
        <v>0</v>
      </c>
      <c r="O230" s="272">
        <v>0</v>
      </c>
    </row>
    <row r="231" spans="2:15" ht="12.75" customHeight="1">
      <c r="B231" s="302">
        <f t="shared" si="35"/>
        <v>10</v>
      </c>
      <c r="C231" s="11"/>
      <c r="D231" s="11"/>
      <c r="E231" s="282" t="str">
        <f>Υπόδειγμα_3_2!$F$226</f>
        <v>&gt; 50 km και &lt; 100 km</v>
      </c>
      <c r="F231" s="1448">
        <v>0</v>
      </c>
      <c r="G231" s="1448">
        <v>0</v>
      </c>
      <c r="H231" s="271">
        <v>0</v>
      </c>
      <c r="I231" s="271">
        <v>0</v>
      </c>
      <c r="J231" s="271">
        <v>0</v>
      </c>
      <c r="K231" s="271">
        <v>0</v>
      </c>
      <c r="L231" s="271">
        <v>0</v>
      </c>
      <c r="M231" s="271">
        <v>0</v>
      </c>
      <c r="N231" s="271">
        <v>0</v>
      </c>
      <c r="O231" s="272">
        <v>0</v>
      </c>
    </row>
    <row r="232" spans="2:15" ht="12.75" customHeight="1">
      <c r="B232" s="302">
        <f t="shared" si="35"/>
        <v>11</v>
      </c>
      <c r="C232" s="293"/>
      <c r="D232" s="293"/>
      <c r="E232" s="323" t="str">
        <f>Υπόδειγμα_3_2!$F$227</f>
        <v>&gt; 100 km</v>
      </c>
      <c r="F232" s="1448">
        <v>0</v>
      </c>
      <c r="G232" s="1448">
        <v>0</v>
      </c>
      <c r="H232" s="496">
        <v>0</v>
      </c>
      <c r="I232" s="496">
        <v>0</v>
      </c>
      <c r="J232" s="496">
        <v>0</v>
      </c>
      <c r="K232" s="496">
        <v>0</v>
      </c>
      <c r="L232" s="496">
        <v>0</v>
      </c>
      <c r="M232" s="496">
        <v>0</v>
      </c>
      <c r="N232" s="496">
        <v>0</v>
      </c>
      <c r="O232" s="497">
        <v>0</v>
      </c>
    </row>
    <row r="233" spans="2:15" ht="12.75" customHeight="1">
      <c r="B233" s="302">
        <f t="shared" si="35"/>
        <v>12</v>
      </c>
      <c r="C233" s="269"/>
      <c r="D233" s="269"/>
      <c r="E233" s="429" t="str">
        <f>Υπόδειγμα_3_2!$F$228</f>
        <v>Υποσύνολο</v>
      </c>
      <c r="F233" s="495"/>
      <c r="G233" s="478"/>
      <c r="H233" s="1155">
        <f aca="true" t="shared" si="36" ref="H233:O233">SUM(H229:H232)</f>
        <v>0</v>
      </c>
      <c r="I233" s="1155">
        <f t="shared" si="36"/>
        <v>0</v>
      </c>
      <c r="J233" s="1155">
        <f t="shared" si="36"/>
        <v>0</v>
      </c>
      <c r="K233" s="1155">
        <f t="shared" si="36"/>
        <v>0</v>
      </c>
      <c r="L233" s="1139">
        <f t="shared" si="36"/>
        <v>0</v>
      </c>
      <c r="M233" s="1139">
        <f t="shared" si="36"/>
        <v>0</v>
      </c>
      <c r="N233" s="1139">
        <f t="shared" si="36"/>
        <v>0</v>
      </c>
      <c r="O233" s="1140">
        <f t="shared" si="36"/>
        <v>0</v>
      </c>
    </row>
    <row r="234" spans="2:15" ht="12.75" customHeight="1">
      <c r="B234" s="302">
        <f t="shared" si="35"/>
        <v>13</v>
      </c>
      <c r="C234" s="123" t="str">
        <f>Υπόδειγμα_3_2!D235</f>
        <v>Ψηφιακές 64 kbps</v>
      </c>
      <c r="D234" s="123"/>
      <c r="E234" s="123"/>
      <c r="F234" s="120"/>
      <c r="G234" s="440"/>
      <c r="H234" s="1153"/>
      <c r="I234" s="1151"/>
      <c r="J234" s="1131"/>
      <c r="K234" s="1132"/>
      <c r="L234" s="1153"/>
      <c r="M234" s="1151"/>
      <c r="N234" s="1131"/>
      <c r="O234" s="1152"/>
    </row>
    <row r="235" spans="2:15" ht="12.75" customHeight="1">
      <c r="B235" s="302">
        <f t="shared" si="33"/>
        <v>14</v>
      </c>
      <c r="C235" s="11"/>
      <c r="D235" s="11"/>
      <c r="E235" s="282" t="str">
        <f>Υπόδειγμα_3_2!$F$224</f>
        <v>&lt; 25 km</v>
      </c>
      <c r="F235" s="1448">
        <v>0</v>
      </c>
      <c r="G235" s="1448">
        <v>0</v>
      </c>
      <c r="H235" s="271">
        <v>0</v>
      </c>
      <c r="I235" s="271">
        <v>0</v>
      </c>
      <c r="J235" s="271">
        <v>0</v>
      </c>
      <c r="K235" s="271">
        <v>0</v>
      </c>
      <c r="L235" s="271">
        <v>0</v>
      </c>
      <c r="M235" s="271">
        <v>0</v>
      </c>
      <c r="N235" s="271">
        <v>0</v>
      </c>
      <c r="O235" s="272">
        <v>0</v>
      </c>
    </row>
    <row r="236" spans="2:15" ht="12.75" customHeight="1">
      <c r="B236" s="302">
        <f t="shared" si="33"/>
        <v>15</v>
      </c>
      <c r="C236" s="11"/>
      <c r="D236" s="11"/>
      <c r="E236" s="282" t="str">
        <f>Υπόδειγμα_3_2!$F$225</f>
        <v>&gt; 25 km και &lt; 50 km</v>
      </c>
      <c r="F236" s="1448">
        <v>0</v>
      </c>
      <c r="G236" s="1448">
        <v>0</v>
      </c>
      <c r="H236" s="271">
        <v>0</v>
      </c>
      <c r="I236" s="271">
        <v>0</v>
      </c>
      <c r="J236" s="271">
        <v>0</v>
      </c>
      <c r="K236" s="271">
        <v>0</v>
      </c>
      <c r="L236" s="271">
        <v>0</v>
      </c>
      <c r="M236" s="271">
        <v>0</v>
      </c>
      <c r="N236" s="271">
        <v>0</v>
      </c>
      <c r="O236" s="272">
        <v>0</v>
      </c>
    </row>
    <row r="237" spans="2:15" ht="12.75" customHeight="1">
      <c r="B237" s="302">
        <f t="shared" si="33"/>
        <v>16</v>
      </c>
      <c r="C237" s="11"/>
      <c r="D237" s="11"/>
      <c r="E237" s="282" t="str">
        <f>Υπόδειγμα_3_2!$F$226</f>
        <v>&gt; 50 km και &lt; 100 km</v>
      </c>
      <c r="F237" s="1448">
        <v>0</v>
      </c>
      <c r="G237" s="1448">
        <v>0</v>
      </c>
      <c r="H237" s="271">
        <v>0</v>
      </c>
      <c r="I237" s="271">
        <v>0</v>
      </c>
      <c r="J237" s="271">
        <v>0</v>
      </c>
      <c r="K237" s="271">
        <v>0</v>
      </c>
      <c r="L237" s="271">
        <v>0</v>
      </c>
      <c r="M237" s="271">
        <v>0</v>
      </c>
      <c r="N237" s="271">
        <v>0</v>
      </c>
      <c r="O237" s="272">
        <v>0</v>
      </c>
    </row>
    <row r="238" spans="2:15" ht="12.75" customHeight="1">
      <c r="B238" s="302">
        <f t="shared" si="33"/>
        <v>17</v>
      </c>
      <c r="C238" s="293"/>
      <c r="D238" s="293"/>
      <c r="E238" s="323" t="str">
        <f>Υπόδειγμα_3_2!$F$227</f>
        <v>&gt; 100 km</v>
      </c>
      <c r="F238" s="1448">
        <v>0</v>
      </c>
      <c r="G238" s="1448">
        <v>0</v>
      </c>
      <c r="H238" s="496">
        <v>0</v>
      </c>
      <c r="I238" s="496">
        <v>0</v>
      </c>
      <c r="J238" s="496">
        <v>0</v>
      </c>
      <c r="K238" s="496">
        <v>0</v>
      </c>
      <c r="L238" s="496">
        <v>0</v>
      </c>
      <c r="M238" s="496">
        <v>0</v>
      </c>
      <c r="N238" s="496">
        <v>0</v>
      </c>
      <c r="O238" s="497">
        <v>0</v>
      </c>
    </row>
    <row r="239" spans="2:15" ht="12.75" customHeight="1">
      <c r="B239" s="302">
        <f t="shared" si="33"/>
        <v>18</v>
      </c>
      <c r="C239" s="269"/>
      <c r="D239" s="269"/>
      <c r="E239" s="429" t="str">
        <f>Υπόδειγμα_3_2!$F$228</f>
        <v>Υποσύνολο</v>
      </c>
      <c r="F239" s="495"/>
      <c r="G239" s="478"/>
      <c r="H239" s="1155">
        <f aca="true" t="shared" si="37" ref="H239:O239">SUM(H235:H238)</f>
        <v>0</v>
      </c>
      <c r="I239" s="1155">
        <f t="shared" si="37"/>
        <v>0</v>
      </c>
      <c r="J239" s="1155">
        <f t="shared" si="37"/>
        <v>0</v>
      </c>
      <c r="K239" s="1155">
        <f t="shared" si="37"/>
        <v>0</v>
      </c>
      <c r="L239" s="1139">
        <f t="shared" si="37"/>
        <v>0</v>
      </c>
      <c r="M239" s="1139">
        <f t="shared" si="37"/>
        <v>0</v>
      </c>
      <c r="N239" s="1139">
        <f t="shared" si="37"/>
        <v>0</v>
      </c>
      <c r="O239" s="1140">
        <f t="shared" si="37"/>
        <v>0</v>
      </c>
    </row>
    <row r="240" spans="2:15" ht="12.75" customHeight="1">
      <c r="B240" s="302">
        <f t="shared" si="33"/>
        <v>19</v>
      </c>
      <c r="C240" s="123" t="str">
        <f>Υπόδειγμα_3_2!D241</f>
        <v>Ψηφιακές 128 kpbs</v>
      </c>
      <c r="D240" s="123"/>
      <c r="E240" s="123"/>
      <c r="F240" s="120"/>
      <c r="G240" s="440"/>
      <c r="H240" s="1153"/>
      <c r="I240" s="1151"/>
      <c r="J240" s="1131"/>
      <c r="K240" s="1132"/>
      <c r="L240" s="1153"/>
      <c r="M240" s="1151"/>
      <c r="N240" s="1131"/>
      <c r="O240" s="1152"/>
    </row>
    <row r="241" spans="2:15" ht="12.75" customHeight="1">
      <c r="B241" s="302">
        <f t="shared" si="33"/>
        <v>20</v>
      </c>
      <c r="C241" s="11"/>
      <c r="D241" s="11"/>
      <c r="E241" s="282" t="str">
        <f>Υπόδειγμα_3_2!$F$224</f>
        <v>&lt; 25 km</v>
      </c>
      <c r="F241" s="1448">
        <v>0</v>
      </c>
      <c r="G241" s="1448">
        <v>0</v>
      </c>
      <c r="H241" s="271">
        <v>0</v>
      </c>
      <c r="I241" s="271">
        <v>0</v>
      </c>
      <c r="J241" s="271">
        <v>0</v>
      </c>
      <c r="K241" s="271">
        <v>0</v>
      </c>
      <c r="L241" s="271">
        <v>0</v>
      </c>
      <c r="M241" s="271">
        <v>0</v>
      </c>
      <c r="N241" s="271">
        <v>0</v>
      </c>
      <c r="O241" s="272">
        <v>0</v>
      </c>
    </row>
    <row r="242" spans="2:15" ht="12.75" customHeight="1">
      <c r="B242" s="302">
        <f t="shared" si="33"/>
        <v>21</v>
      </c>
      <c r="C242" s="11"/>
      <c r="D242" s="11"/>
      <c r="E242" s="282" t="str">
        <f>Υπόδειγμα_3_2!$F$225</f>
        <v>&gt; 25 km και &lt; 50 km</v>
      </c>
      <c r="F242" s="1448">
        <v>0</v>
      </c>
      <c r="G242" s="1448">
        <v>0</v>
      </c>
      <c r="H242" s="271">
        <v>0</v>
      </c>
      <c r="I242" s="271">
        <v>0</v>
      </c>
      <c r="J242" s="271">
        <v>0</v>
      </c>
      <c r="K242" s="271">
        <v>0</v>
      </c>
      <c r="L242" s="271">
        <v>0</v>
      </c>
      <c r="M242" s="271">
        <v>0</v>
      </c>
      <c r="N242" s="271">
        <v>0</v>
      </c>
      <c r="O242" s="272">
        <v>0</v>
      </c>
    </row>
    <row r="243" spans="2:15" ht="12.75" customHeight="1">
      <c r="B243" s="302">
        <f t="shared" si="33"/>
        <v>22</v>
      </c>
      <c r="C243" s="11"/>
      <c r="D243" s="11"/>
      <c r="E243" s="282" t="str">
        <f>Υπόδειγμα_3_2!$F$226</f>
        <v>&gt; 50 km και &lt; 100 km</v>
      </c>
      <c r="F243" s="1448">
        <v>0</v>
      </c>
      <c r="G243" s="1448">
        <v>0</v>
      </c>
      <c r="H243" s="271">
        <v>0</v>
      </c>
      <c r="I243" s="271">
        <v>0</v>
      </c>
      <c r="J243" s="271">
        <v>0</v>
      </c>
      <c r="K243" s="271">
        <v>0</v>
      </c>
      <c r="L243" s="271">
        <v>0</v>
      </c>
      <c r="M243" s="271">
        <v>0</v>
      </c>
      <c r="N243" s="271">
        <v>0</v>
      </c>
      <c r="O243" s="272">
        <v>0</v>
      </c>
    </row>
    <row r="244" spans="2:15" ht="12.75" customHeight="1">
      <c r="B244" s="302">
        <f t="shared" si="33"/>
        <v>23</v>
      </c>
      <c r="C244" s="293"/>
      <c r="D244" s="293"/>
      <c r="E244" s="323" t="str">
        <f>Υπόδειγμα_3_2!$F$227</f>
        <v>&gt; 100 km</v>
      </c>
      <c r="F244" s="1448">
        <v>0</v>
      </c>
      <c r="G244" s="1448">
        <v>0</v>
      </c>
      <c r="H244" s="496">
        <v>0</v>
      </c>
      <c r="I244" s="496">
        <v>0</v>
      </c>
      <c r="J244" s="496">
        <v>0</v>
      </c>
      <c r="K244" s="496">
        <v>0</v>
      </c>
      <c r="L244" s="496">
        <v>0</v>
      </c>
      <c r="M244" s="496">
        <v>0</v>
      </c>
      <c r="N244" s="496">
        <v>0</v>
      </c>
      <c r="O244" s="497">
        <v>0</v>
      </c>
    </row>
    <row r="245" spans="2:15" ht="12.75" customHeight="1">
      <c r="B245" s="302">
        <f t="shared" si="33"/>
        <v>24</v>
      </c>
      <c r="C245" s="269"/>
      <c r="D245" s="269"/>
      <c r="E245" s="429" t="str">
        <f>Υπόδειγμα_3_2!$F$228</f>
        <v>Υποσύνολο</v>
      </c>
      <c r="F245" s="495"/>
      <c r="G245" s="478"/>
      <c r="H245" s="1139">
        <f aca="true" t="shared" si="38" ref="H245:O245">SUM(H241:H244)</f>
        <v>0</v>
      </c>
      <c r="I245" s="1139">
        <f t="shared" si="38"/>
        <v>0</v>
      </c>
      <c r="J245" s="1139">
        <f t="shared" si="38"/>
        <v>0</v>
      </c>
      <c r="K245" s="1139">
        <f t="shared" si="38"/>
        <v>0</v>
      </c>
      <c r="L245" s="1139">
        <f t="shared" si="38"/>
        <v>0</v>
      </c>
      <c r="M245" s="1139">
        <f t="shared" si="38"/>
        <v>0</v>
      </c>
      <c r="N245" s="1139">
        <f t="shared" si="38"/>
        <v>0</v>
      </c>
      <c r="O245" s="1140">
        <f t="shared" si="38"/>
        <v>0</v>
      </c>
    </row>
    <row r="246" spans="2:15" ht="12.75" customHeight="1">
      <c r="B246" s="302">
        <f t="shared" si="33"/>
        <v>25</v>
      </c>
      <c r="C246" s="123" t="str">
        <f>Υπόδειγμα_3_2!D247</f>
        <v>Ψηφιακές 256 kpbs</v>
      </c>
      <c r="D246" s="123"/>
      <c r="E246" s="123"/>
      <c r="F246" s="120"/>
      <c r="G246" s="440"/>
      <c r="H246" s="1153"/>
      <c r="I246" s="1151"/>
      <c r="J246" s="1131"/>
      <c r="K246" s="1132"/>
      <c r="L246" s="1153"/>
      <c r="M246" s="1151"/>
      <c r="N246" s="1131"/>
      <c r="O246" s="1152"/>
    </row>
    <row r="247" spans="2:15" ht="12.75" customHeight="1">
      <c r="B247" s="302">
        <f aca="true" t="shared" si="39" ref="B247:B252">B246+1</f>
        <v>26</v>
      </c>
      <c r="C247" s="11"/>
      <c r="D247" s="11"/>
      <c r="E247" s="282" t="str">
        <f>Υπόδειγμα_3_2!$F$224</f>
        <v>&lt; 25 km</v>
      </c>
      <c r="F247" s="1448">
        <v>0</v>
      </c>
      <c r="G247" s="1448">
        <v>0</v>
      </c>
      <c r="H247" s="271">
        <v>0</v>
      </c>
      <c r="I247" s="271">
        <v>0</v>
      </c>
      <c r="J247" s="271">
        <v>0</v>
      </c>
      <c r="K247" s="271">
        <v>0</v>
      </c>
      <c r="L247" s="271">
        <v>0</v>
      </c>
      <c r="M247" s="271">
        <v>0</v>
      </c>
      <c r="N247" s="271">
        <v>0</v>
      </c>
      <c r="O247" s="272">
        <v>0</v>
      </c>
    </row>
    <row r="248" spans="2:15" ht="12.75" customHeight="1">
      <c r="B248" s="302">
        <f t="shared" si="39"/>
        <v>27</v>
      </c>
      <c r="C248" s="11"/>
      <c r="D248" s="11"/>
      <c r="E248" s="282" t="str">
        <f>Υπόδειγμα_3_2!$F$225</f>
        <v>&gt; 25 km και &lt; 50 km</v>
      </c>
      <c r="F248" s="1448">
        <v>0</v>
      </c>
      <c r="G248" s="1448">
        <v>0</v>
      </c>
      <c r="H248" s="271">
        <v>0</v>
      </c>
      <c r="I248" s="271">
        <v>0</v>
      </c>
      <c r="J248" s="271">
        <v>0</v>
      </c>
      <c r="K248" s="271">
        <v>0</v>
      </c>
      <c r="L248" s="271">
        <v>0</v>
      </c>
      <c r="M248" s="271">
        <v>0</v>
      </c>
      <c r="N248" s="271">
        <v>0</v>
      </c>
      <c r="O248" s="272">
        <v>0</v>
      </c>
    </row>
    <row r="249" spans="2:15" ht="12.75" customHeight="1">
      <c r="B249" s="302">
        <f t="shared" si="39"/>
        <v>28</v>
      </c>
      <c r="C249" s="11"/>
      <c r="D249" s="11"/>
      <c r="E249" s="282" t="str">
        <f>Υπόδειγμα_3_2!$F$226</f>
        <v>&gt; 50 km και &lt; 100 km</v>
      </c>
      <c r="F249" s="1448">
        <v>0</v>
      </c>
      <c r="G249" s="1448">
        <v>0</v>
      </c>
      <c r="H249" s="271">
        <v>0</v>
      </c>
      <c r="I249" s="271">
        <v>0</v>
      </c>
      <c r="J249" s="271">
        <v>0</v>
      </c>
      <c r="K249" s="271">
        <v>0</v>
      </c>
      <c r="L249" s="271">
        <v>0</v>
      </c>
      <c r="M249" s="271">
        <v>0</v>
      </c>
      <c r="N249" s="271">
        <v>0</v>
      </c>
      <c r="O249" s="272">
        <v>0</v>
      </c>
    </row>
    <row r="250" spans="2:15" ht="12.75" customHeight="1">
      <c r="B250" s="302">
        <f t="shared" si="39"/>
        <v>29</v>
      </c>
      <c r="C250" s="293"/>
      <c r="D250" s="293"/>
      <c r="E250" s="323" t="str">
        <f>Υπόδειγμα_3_2!$F$227</f>
        <v>&gt; 100 km</v>
      </c>
      <c r="F250" s="1448">
        <v>0</v>
      </c>
      <c r="G250" s="1448">
        <v>0</v>
      </c>
      <c r="H250" s="496">
        <v>0</v>
      </c>
      <c r="I250" s="496">
        <v>0</v>
      </c>
      <c r="J250" s="496">
        <v>0</v>
      </c>
      <c r="K250" s="496">
        <v>0</v>
      </c>
      <c r="L250" s="496">
        <v>0</v>
      </c>
      <c r="M250" s="496">
        <v>0</v>
      </c>
      <c r="N250" s="496">
        <v>0</v>
      </c>
      <c r="O250" s="497">
        <v>0</v>
      </c>
    </row>
    <row r="251" spans="2:15" ht="12.75" customHeight="1">
      <c r="B251" s="302">
        <f t="shared" si="39"/>
        <v>30</v>
      </c>
      <c r="C251" s="269"/>
      <c r="D251" s="269"/>
      <c r="E251" s="429" t="str">
        <f>Υπόδειγμα_3_2!$F$228</f>
        <v>Υποσύνολο</v>
      </c>
      <c r="F251" s="495"/>
      <c r="G251" s="478"/>
      <c r="H251" s="1155">
        <f aca="true" t="shared" si="40" ref="H251:O251">SUM(H247:H250)</f>
        <v>0</v>
      </c>
      <c r="I251" s="1155">
        <f t="shared" si="40"/>
        <v>0</v>
      </c>
      <c r="J251" s="1155">
        <f t="shared" si="40"/>
        <v>0</v>
      </c>
      <c r="K251" s="1155">
        <f t="shared" si="40"/>
        <v>0</v>
      </c>
      <c r="L251" s="1139">
        <f t="shared" si="40"/>
        <v>0</v>
      </c>
      <c r="M251" s="1139">
        <f t="shared" si="40"/>
        <v>0</v>
      </c>
      <c r="N251" s="1139">
        <f t="shared" si="40"/>
        <v>0</v>
      </c>
      <c r="O251" s="1140">
        <f t="shared" si="40"/>
        <v>0</v>
      </c>
    </row>
    <row r="252" spans="2:15" ht="12.75" customHeight="1">
      <c r="B252" s="302">
        <f t="shared" si="39"/>
        <v>31</v>
      </c>
      <c r="C252" s="123" t="str">
        <f>Υπόδειγμα_3_2!D253</f>
        <v>Ψηφιακές 384 kpbs</v>
      </c>
      <c r="D252" s="123"/>
      <c r="E252" s="123"/>
      <c r="F252" s="120"/>
      <c r="G252" s="440"/>
      <c r="H252" s="1153"/>
      <c r="I252" s="1151"/>
      <c r="J252" s="1131"/>
      <c r="K252" s="1132"/>
      <c r="L252" s="1153"/>
      <c r="M252" s="1151"/>
      <c r="N252" s="1131"/>
      <c r="O252" s="1152"/>
    </row>
    <row r="253" spans="2:15" ht="12.75" customHeight="1">
      <c r="B253" s="302">
        <f aca="true" t="shared" si="41" ref="B253:B258">B252+1</f>
        <v>32</v>
      </c>
      <c r="C253" s="11"/>
      <c r="D253" s="11"/>
      <c r="E253" s="282" t="str">
        <f>Υπόδειγμα_3_2!$F$224</f>
        <v>&lt; 25 km</v>
      </c>
      <c r="F253" s="1448">
        <v>0</v>
      </c>
      <c r="G253" s="1448">
        <v>0</v>
      </c>
      <c r="H253" s="271">
        <v>0</v>
      </c>
      <c r="I253" s="271">
        <v>0</v>
      </c>
      <c r="J253" s="271">
        <v>0</v>
      </c>
      <c r="K253" s="271">
        <v>0</v>
      </c>
      <c r="L253" s="271">
        <v>0</v>
      </c>
      <c r="M253" s="271">
        <v>0</v>
      </c>
      <c r="N253" s="271">
        <v>0</v>
      </c>
      <c r="O253" s="272">
        <v>0</v>
      </c>
    </row>
    <row r="254" spans="2:15" ht="12.75" customHeight="1">
      <c r="B254" s="302">
        <f t="shared" si="41"/>
        <v>33</v>
      </c>
      <c r="C254" s="11"/>
      <c r="D254" s="11"/>
      <c r="E254" s="282" t="str">
        <f>Υπόδειγμα_3_2!$F$225</f>
        <v>&gt; 25 km και &lt; 50 km</v>
      </c>
      <c r="F254" s="1448">
        <v>0</v>
      </c>
      <c r="G254" s="1448">
        <v>0</v>
      </c>
      <c r="H254" s="271">
        <v>0</v>
      </c>
      <c r="I254" s="271">
        <v>0</v>
      </c>
      <c r="J254" s="271">
        <v>0</v>
      </c>
      <c r="K254" s="271">
        <v>0</v>
      </c>
      <c r="L254" s="271">
        <v>0</v>
      </c>
      <c r="M254" s="271">
        <v>0</v>
      </c>
      <c r="N254" s="271">
        <v>0</v>
      </c>
      <c r="O254" s="272">
        <v>0</v>
      </c>
    </row>
    <row r="255" spans="2:15" ht="12.75" customHeight="1">
      <c r="B255" s="302">
        <f t="shared" si="41"/>
        <v>34</v>
      </c>
      <c r="C255" s="11"/>
      <c r="D255" s="11"/>
      <c r="E255" s="282" t="str">
        <f>Υπόδειγμα_3_2!$F$226</f>
        <v>&gt; 50 km και &lt; 100 km</v>
      </c>
      <c r="F255" s="1448">
        <v>0</v>
      </c>
      <c r="G255" s="1448">
        <v>0</v>
      </c>
      <c r="H255" s="271">
        <v>0</v>
      </c>
      <c r="I255" s="271">
        <v>0</v>
      </c>
      <c r="J255" s="271">
        <v>0</v>
      </c>
      <c r="K255" s="271">
        <v>0</v>
      </c>
      <c r="L255" s="271">
        <v>0</v>
      </c>
      <c r="M255" s="271">
        <v>0</v>
      </c>
      <c r="N255" s="271">
        <v>0</v>
      </c>
      <c r="O255" s="272">
        <v>0</v>
      </c>
    </row>
    <row r="256" spans="2:15" ht="12.75" customHeight="1">
      <c r="B256" s="302">
        <f t="shared" si="41"/>
        <v>35</v>
      </c>
      <c r="C256" s="293"/>
      <c r="D256" s="293"/>
      <c r="E256" s="323" t="str">
        <f>Υπόδειγμα_3_2!$F$227</f>
        <v>&gt; 100 km</v>
      </c>
      <c r="F256" s="1448">
        <v>0</v>
      </c>
      <c r="G256" s="1448">
        <v>0</v>
      </c>
      <c r="H256" s="496">
        <v>0</v>
      </c>
      <c r="I256" s="496">
        <v>0</v>
      </c>
      <c r="J256" s="496">
        <v>0</v>
      </c>
      <c r="K256" s="496">
        <v>0</v>
      </c>
      <c r="L256" s="496">
        <v>0</v>
      </c>
      <c r="M256" s="496">
        <v>0</v>
      </c>
      <c r="N256" s="496">
        <v>0</v>
      </c>
      <c r="O256" s="497">
        <v>0</v>
      </c>
    </row>
    <row r="257" spans="2:15" ht="12.75" customHeight="1">
      <c r="B257" s="302">
        <f t="shared" si="41"/>
        <v>36</v>
      </c>
      <c r="C257" s="269"/>
      <c r="D257" s="269"/>
      <c r="E257" s="429" t="str">
        <f>Υπόδειγμα_3_2!$F$228</f>
        <v>Υποσύνολο</v>
      </c>
      <c r="F257" s="495"/>
      <c r="G257" s="478"/>
      <c r="H257" s="1155">
        <f aca="true" t="shared" si="42" ref="H257:O257">SUM(H253:H256)</f>
        <v>0</v>
      </c>
      <c r="I257" s="1155">
        <f t="shared" si="42"/>
        <v>0</v>
      </c>
      <c r="J257" s="1155">
        <f t="shared" si="42"/>
        <v>0</v>
      </c>
      <c r="K257" s="1155">
        <f t="shared" si="42"/>
        <v>0</v>
      </c>
      <c r="L257" s="1139">
        <f t="shared" si="42"/>
        <v>0</v>
      </c>
      <c r="M257" s="1139">
        <f t="shared" si="42"/>
        <v>0</v>
      </c>
      <c r="N257" s="1139">
        <f t="shared" si="42"/>
        <v>0</v>
      </c>
      <c r="O257" s="1140">
        <f t="shared" si="42"/>
        <v>0</v>
      </c>
    </row>
    <row r="258" spans="2:15" ht="12.75" customHeight="1">
      <c r="B258" s="302">
        <f t="shared" si="41"/>
        <v>37</v>
      </c>
      <c r="C258" s="123" t="str">
        <f>Υπόδειγμα_3_2!D259</f>
        <v>Ψηφιακές 512 kpbs</v>
      </c>
      <c r="D258" s="123"/>
      <c r="E258" s="123"/>
      <c r="F258" s="120"/>
      <c r="G258" s="440"/>
      <c r="H258" s="1153"/>
      <c r="I258" s="1151"/>
      <c r="J258" s="1131"/>
      <c r="K258" s="1132"/>
      <c r="L258" s="1153"/>
      <c r="M258" s="1151"/>
      <c r="N258" s="1131"/>
      <c r="O258" s="1152"/>
    </row>
    <row r="259" spans="2:15" ht="12.75" customHeight="1">
      <c r="B259" s="302">
        <f aca="true" t="shared" si="43" ref="B259:B264">B258+1</f>
        <v>38</v>
      </c>
      <c r="C259" s="11"/>
      <c r="D259" s="11"/>
      <c r="E259" s="282" t="str">
        <f>Υπόδειγμα_3_2!$F$224</f>
        <v>&lt; 25 km</v>
      </c>
      <c r="F259" s="1448">
        <v>0</v>
      </c>
      <c r="G259" s="1448">
        <v>0</v>
      </c>
      <c r="H259" s="271">
        <v>0</v>
      </c>
      <c r="I259" s="271">
        <v>0</v>
      </c>
      <c r="J259" s="271">
        <v>0</v>
      </c>
      <c r="K259" s="271">
        <v>0</v>
      </c>
      <c r="L259" s="271">
        <v>0</v>
      </c>
      <c r="M259" s="271">
        <v>0</v>
      </c>
      <c r="N259" s="271">
        <v>0</v>
      </c>
      <c r="O259" s="272">
        <v>0</v>
      </c>
    </row>
    <row r="260" spans="2:15" ht="12.75" customHeight="1">
      <c r="B260" s="302">
        <f t="shared" si="43"/>
        <v>39</v>
      </c>
      <c r="C260" s="11"/>
      <c r="D260" s="11"/>
      <c r="E260" s="282" t="str">
        <f>Υπόδειγμα_3_2!$F$225</f>
        <v>&gt; 25 km και &lt; 50 km</v>
      </c>
      <c r="F260" s="1448">
        <v>0</v>
      </c>
      <c r="G260" s="1448">
        <v>0</v>
      </c>
      <c r="H260" s="271">
        <v>0</v>
      </c>
      <c r="I260" s="271">
        <v>0</v>
      </c>
      <c r="J260" s="271">
        <v>0</v>
      </c>
      <c r="K260" s="271">
        <v>0</v>
      </c>
      <c r="L260" s="271">
        <v>0</v>
      </c>
      <c r="M260" s="271">
        <v>0</v>
      </c>
      <c r="N260" s="271">
        <v>0</v>
      </c>
      <c r="O260" s="272">
        <v>0</v>
      </c>
    </row>
    <row r="261" spans="2:15" ht="12.75" customHeight="1">
      <c r="B261" s="302">
        <f t="shared" si="43"/>
        <v>40</v>
      </c>
      <c r="C261" s="11"/>
      <c r="D261" s="11"/>
      <c r="E261" s="282" t="str">
        <f>Υπόδειγμα_3_2!$F$226</f>
        <v>&gt; 50 km και &lt; 100 km</v>
      </c>
      <c r="F261" s="1448">
        <v>0</v>
      </c>
      <c r="G261" s="1448">
        <v>0</v>
      </c>
      <c r="H261" s="271">
        <v>0</v>
      </c>
      <c r="I261" s="271">
        <v>0</v>
      </c>
      <c r="J261" s="271">
        <v>0</v>
      </c>
      <c r="K261" s="271">
        <v>0</v>
      </c>
      <c r="L261" s="271">
        <v>0</v>
      </c>
      <c r="M261" s="271">
        <v>0</v>
      </c>
      <c r="N261" s="271">
        <v>0</v>
      </c>
      <c r="O261" s="272">
        <v>0</v>
      </c>
    </row>
    <row r="262" spans="2:15" ht="12.75" customHeight="1">
      <c r="B262" s="302">
        <f t="shared" si="43"/>
        <v>41</v>
      </c>
      <c r="C262" s="293"/>
      <c r="D262" s="293"/>
      <c r="E262" s="323" t="str">
        <f>Υπόδειγμα_3_2!$F$227</f>
        <v>&gt; 100 km</v>
      </c>
      <c r="F262" s="1448">
        <v>0</v>
      </c>
      <c r="G262" s="1448">
        <v>0</v>
      </c>
      <c r="H262" s="496">
        <v>0</v>
      </c>
      <c r="I262" s="496">
        <v>0</v>
      </c>
      <c r="J262" s="496">
        <v>0</v>
      </c>
      <c r="K262" s="496">
        <v>0</v>
      </c>
      <c r="L262" s="496">
        <v>0</v>
      </c>
      <c r="M262" s="496">
        <v>0</v>
      </c>
      <c r="N262" s="496">
        <v>0</v>
      </c>
      <c r="O262" s="497">
        <v>0</v>
      </c>
    </row>
    <row r="263" spans="2:15" ht="12.75" customHeight="1">
      <c r="B263" s="302">
        <f t="shared" si="43"/>
        <v>42</v>
      </c>
      <c r="C263" s="269"/>
      <c r="D263" s="269"/>
      <c r="E263" s="429" t="str">
        <f>Υπόδειγμα_3_2!$F$228</f>
        <v>Υποσύνολο</v>
      </c>
      <c r="F263" s="495"/>
      <c r="G263" s="478"/>
      <c r="H263" s="1155">
        <f aca="true" t="shared" si="44" ref="H263:O263">SUM(H259:H262)</f>
        <v>0</v>
      </c>
      <c r="I263" s="1155">
        <f t="shared" si="44"/>
        <v>0</v>
      </c>
      <c r="J263" s="1155">
        <f t="shared" si="44"/>
        <v>0</v>
      </c>
      <c r="K263" s="1155">
        <f t="shared" si="44"/>
        <v>0</v>
      </c>
      <c r="L263" s="1139">
        <f t="shared" si="44"/>
        <v>0</v>
      </c>
      <c r="M263" s="1139">
        <f t="shared" si="44"/>
        <v>0</v>
      </c>
      <c r="N263" s="1139">
        <f t="shared" si="44"/>
        <v>0</v>
      </c>
      <c r="O263" s="1140">
        <f t="shared" si="44"/>
        <v>0</v>
      </c>
    </row>
    <row r="264" spans="2:15" ht="12.75" customHeight="1">
      <c r="B264" s="302">
        <f t="shared" si="43"/>
        <v>43</v>
      </c>
      <c r="C264" s="123" t="str">
        <f>Υπόδειγμα_3_2!D265</f>
        <v>Ψηφιακές 1024 kpbs</v>
      </c>
      <c r="D264" s="123"/>
      <c r="E264" s="123"/>
      <c r="F264" s="120"/>
      <c r="G264" s="440"/>
      <c r="H264" s="1153"/>
      <c r="I264" s="1151"/>
      <c r="J264" s="1131"/>
      <c r="K264" s="1132"/>
      <c r="L264" s="1153"/>
      <c r="M264" s="1151"/>
      <c r="N264" s="1131"/>
      <c r="O264" s="1152"/>
    </row>
    <row r="265" spans="2:15" ht="12.75" customHeight="1">
      <c r="B265" s="302">
        <f aca="true" t="shared" si="45" ref="B265:B270">B264+1</f>
        <v>44</v>
      </c>
      <c r="C265" s="11"/>
      <c r="D265" s="11"/>
      <c r="E265" s="282" t="str">
        <f>Υπόδειγμα_3_2!$F$224</f>
        <v>&lt; 25 km</v>
      </c>
      <c r="F265" s="1448">
        <v>0</v>
      </c>
      <c r="G265" s="1448">
        <v>0</v>
      </c>
      <c r="H265" s="271">
        <v>0</v>
      </c>
      <c r="I265" s="271">
        <v>0</v>
      </c>
      <c r="J265" s="271">
        <v>0</v>
      </c>
      <c r="K265" s="271">
        <v>0</v>
      </c>
      <c r="L265" s="271">
        <v>0</v>
      </c>
      <c r="M265" s="271">
        <v>0</v>
      </c>
      <c r="N265" s="271">
        <v>0</v>
      </c>
      <c r="O265" s="272">
        <v>0</v>
      </c>
    </row>
    <row r="266" spans="2:15" ht="12.75" customHeight="1">
      <c r="B266" s="302">
        <f t="shared" si="45"/>
        <v>45</v>
      </c>
      <c r="C266" s="11"/>
      <c r="D266" s="11"/>
      <c r="E266" s="282" t="str">
        <f>Υπόδειγμα_3_2!$F$225</f>
        <v>&gt; 25 km και &lt; 50 km</v>
      </c>
      <c r="F266" s="1448">
        <v>0</v>
      </c>
      <c r="G266" s="1448">
        <v>0</v>
      </c>
      <c r="H266" s="271">
        <v>0</v>
      </c>
      <c r="I266" s="271">
        <v>0</v>
      </c>
      <c r="J266" s="271">
        <v>0</v>
      </c>
      <c r="K266" s="271">
        <v>0</v>
      </c>
      <c r="L266" s="271">
        <v>0</v>
      </c>
      <c r="M266" s="271">
        <v>0</v>
      </c>
      <c r="N266" s="271">
        <v>0</v>
      </c>
      <c r="O266" s="272">
        <v>0</v>
      </c>
    </row>
    <row r="267" spans="2:15" ht="12.75" customHeight="1">
      <c r="B267" s="302">
        <f t="shared" si="45"/>
        <v>46</v>
      </c>
      <c r="C267" s="11"/>
      <c r="D267" s="11"/>
      <c r="E267" s="282" t="str">
        <f>Υπόδειγμα_3_2!$F$226</f>
        <v>&gt; 50 km και &lt; 100 km</v>
      </c>
      <c r="F267" s="1448">
        <v>0</v>
      </c>
      <c r="G267" s="1448">
        <v>0</v>
      </c>
      <c r="H267" s="271">
        <v>0</v>
      </c>
      <c r="I267" s="271">
        <v>0</v>
      </c>
      <c r="J267" s="271">
        <v>0</v>
      </c>
      <c r="K267" s="271">
        <v>0</v>
      </c>
      <c r="L267" s="271">
        <v>0</v>
      </c>
      <c r="M267" s="271">
        <v>0</v>
      </c>
      <c r="N267" s="271">
        <v>0</v>
      </c>
      <c r="O267" s="272">
        <v>0</v>
      </c>
    </row>
    <row r="268" spans="2:15" ht="12.75" customHeight="1">
      <c r="B268" s="302">
        <f t="shared" si="45"/>
        <v>47</v>
      </c>
      <c r="C268" s="293"/>
      <c r="D268" s="293"/>
      <c r="E268" s="323" t="str">
        <f>Υπόδειγμα_3_2!$F$227</f>
        <v>&gt; 100 km</v>
      </c>
      <c r="F268" s="1448">
        <v>0</v>
      </c>
      <c r="G268" s="1448">
        <v>0</v>
      </c>
      <c r="H268" s="496">
        <v>0</v>
      </c>
      <c r="I268" s="496">
        <v>0</v>
      </c>
      <c r="J268" s="496">
        <v>0</v>
      </c>
      <c r="K268" s="496">
        <v>0</v>
      </c>
      <c r="L268" s="496">
        <v>0</v>
      </c>
      <c r="M268" s="496">
        <v>0</v>
      </c>
      <c r="N268" s="496">
        <v>0</v>
      </c>
      <c r="O268" s="497">
        <v>0</v>
      </c>
    </row>
    <row r="269" spans="2:15" ht="12.75" customHeight="1">
      <c r="B269" s="302">
        <f t="shared" si="45"/>
        <v>48</v>
      </c>
      <c r="C269" s="269"/>
      <c r="D269" s="269"/>
      <c r="E269" s="429" t="str">
        <f>Υπόδειγμα_3_2!$F$228</f>
        <v>Υποσύνολο</v>
      </c>
      <c r="F269" s="495"/>
      <c r="G269" s="478"/>
      <c r="H269" s="1155">
        <f aca="true" t="shared" si="46" ref="H269:O269">SUM(H265:H268)</f>
        <v>0</v>
      </c>
      <c r="I269" s="1155">
        <f t="shared" si="46"/>
        <v>0</v>
      </c>
      <c r="J269" s="1155">
        <f t="shared" si="46"/>
        <v>0</v>
      </c>
      <c r="K269" s="1155">
        <f t="shared" si="46"/>
        <v>0</v>
      </c>
      <c r="L269" s="1139">
        <f t="shared" si="46"/>
        <v>0</v>
      </c>
      <c r="M269" s="1139">
        <f t="shared" si="46"/>
        <v>0</v>
      </c>
      <c r="N269" s="1139">
        <f t="shared" si="46"/>
        <v>0</v>
      </c>
      <c r="O269" s="1140">
        <f t="shared" si="46"/>
        <v>0</v>
      </c>
    </row>
    <row r="270" spans="2:15" ht="12.75" customHeight="1">
      <c r="B270" s="302">
        <f t="shared" si="45"/>
        <v>49</v>
      </c>
      <c r="C270" s="123" t="str">
        <f>Υπόδειγμα_3_2!D271</f>
        <v>Ψηφιακές 1920 kpbs</v>
      </c>
      <c r="D270" s="123"/>
      <c r="E270" s="123"/>
      <c r="F270" s="120"/>
      <c r="G270" s="440"/>
      <c r="H270" s="1153"/>
      <c r="I270" s="1151"/>
      <c r="J270" s="1131"/>
      <c r="K270" s="1132"/>
      <c r="L270" s="1153"/>
      <c r="M270" s="1151"/>
      <c r="N270" s="1131"/>
      <c r="O270" s="1152"/>
    </row>
    <row r="271" spans="2:15" ht="12.75" customHeight="1">
      <c r="B271" s="302">
        <f aca="true" t="shared" si="47" ref="B271:B276">B270+1</f>
        <v>50</v>
      </c>
      <c r="C271" s="11"/>
      <c r="D271" s="11"/>
      <c r="E271" s="282" t="str">
        <f>Υπόδειγμα_3_2!$F$224</f>
        <v>&lt; 25 km</v>
      </c>
      <c r="F271" s="1448">
        <v>0</v>
      </c>
      <c r="G271" s="1448">
        <v>0</v>
      </c>
      <c r="H271" s="271">
        <v>0</v>
      </c>
      <c r="I271" s="271">
        <v>0</v>
      </c>
      <c r="J271" s="271">
        <v>0</v>
      </c>
      <c r="K271" s="271">
        <v>0</v>
      </c>
      <c r="L271" s="271">
        <v>0</v>
      </c>
      <c r="M271" s="271">
        <v>0</v>
      </c>
      <c r="N271" s="271">
        <v>0</v>
      </c>
      <c r="O271" s="272">
        <v>0</v>
      </c>
    </row>
    <row r="272" spans="2:15" ht="12.75" customHeight="1">
      <c r="B272" s="302">
        <f t="shared" si="47"/>
        <v>51</v>
      </c>
      <c r="C272" s="11"/>
      <c r="D272" s="11"/>
      <c r="E272" s="282" t="str">
        <f>Υπόδειγμα_3_2!$F$225</f>
        <v>&gt; 25 km και &lt; 50 km</v>
      </c>
      <c r="F272" s="1448">
        <v>0</v>
      </c>
      <c r="G272" s="1448">
        <v>0</v>
      </c>
      <c r="H272" s="271">
        <v>0</v>
      </c>
      <c r="I272" s="271">
        <v>0</v>
      </c>
      <c r="J272" s="271">
        <v>0</v>
      </c>
      <c r="K272" s="271">
        <v>0</v>
      </c>
      <c r="L272" s="271">
        <v>0</v>
      </c>
      <c r="M272" s="271">
        <v>0</v>
      </c>
      <c r="N272" s="271">
        <v>0</v>
      </c>
      <c r="O272" s="272">
        <v>0</v>
      </c>
    </row>
    <row r="273" spans="2:15" ht="12.75" customHeight="1">
      <c r="B273" s="302">
        <f t="shared" si="47"/>
        <v>52</v>
      </c>
      <c r="C273" s="11"/>
      <c r="D273" s="11"/>
      <c r="E273" s="282" t="str">
        <f>Υπόδειγμα_3_2!$F$226</f>
        <v>&gt; 50 km και &lt; 100 km</v>
      </c>
      <c r="F273" s="1448">
        <v>0</v>
      </c>
      <c r="G273" s="1448">
        <v>0</v>
      </c>
      <c r="H273" s="271">
        <v>0</v>
      </c>
      <c r="I273" s="271">
        <v>0</v>
      </c>
      <c r="J273" s="271">
        <v>0</v>
      </c>
      <c r="K273" s="271">
        <v>0</v>
      </c>
      <c r="L273" s="271">
        <v>0</v>
      </c>
      <c r="M273" s="271">
        <v>0</v>
      </c>
      <c r="N273" s="271">
        <v>0</v>
      </c>
      <c r="O273" s="272">
        <v>0</v>
      </c>
    </row>
    <row r="274" spans="2:15" ht="12.75" customHeight="1">
      <c r="B274" s="302">
        <f t="shared" si="47"/>
        <v>53</v>
      </c>
      <c r="C274" s="293"/>
      <c r="D274" s="293"/>
      <c r="E274" s="323" t="str">
        <f>Υπόδειγμα_3_2!$F$227</f>
        <v>&gt; 100 km</v>
      </c>
      <c r="F274" s="1448">
        <v>0</v>
      </c>
      <c r="G274" s="1448">
        <v>0</v>
      </c>
      <c r="H274" s="496">
        <v>0</v>
      </c>
      <c r="I274" s="496">
        <v>0</v>
      </c>
      <c r="J274" s="496">
        <v>0</v>
      </c>
      <c r="K274" s="496">
        <v>0</v>
      </c>
      <c r="L274" s="496">
        <v>0</v>
      </c>
      <c r="M274" s="496">
        <v>0</v>
      </c>
      <c r="N274" s="496">
        <v>0</v>
      </c>
      <c r="O274" s="497">
        <v>0</v>
      </c>
    </row>
    <row r="275" spans="2:15" ht="12.75" customHeight="1">
      <c r="B275" s="302">
        <f t="shared" si="47"/>
        <v>54</v>
      </c>
      <c r="C275" s="269"/>
      <c r="D275" s="269"/>
      <c r="E275" s="429" t="str">
        <f>Υπόδειγμα_3_2!$F$228</f>
        <v>Υποσύνολο</v>
      </c>
      <c r="F275" s="495"/>
      <c r="G275" s="478"/>
      <c r="H275" s="1155">
        <f aca="true" t="shared" si="48" ref="H275:O275">SUM(H271:H274)</f>
        <v>0</v>
      </c>
      <c r="I275" s="1155">
        <f t="shared" si="48"/>
        <v>0</v>
      </c>
      <c r="J275" s="1155">
        <f t="shared" si="48"/>
        <v>0</v>
      </c>
      <c r="K275" s="1155">
        <f t="shared" si="48"/>
        <v>0</v>
      </c>
      <c r="L275" s="1139">
        <f t="shared" si="48"/>
        <v>0</v>
      </c>
      <c r="M275" s="1139">
        <f t="shared" si="48"/>
        <v>0</v>
      </c>
      <c r="N275" s="1139">
        <f t="shared" si="48"/>
        <v>0</v>
      </c>
      <c r="O275" s="1140">
        <f t="shared" si="48"/>
        <v>0</v>
      </c>
    </row>
    <row r="276" spans="2:15" ht="12.75" customHeight="1">
      <c r="B276" s="302">
        <f t="shared" si="47"/>
        <v>55</v>
      </c>
      <c r="C276" s="123" t="str">
        <f>Υπόδειγμα_3_2!D277</f>
        <v>Ψηφιακές 2 Mbps</v>
      </c>
      <c r="D276" s="123"/>
      <c r="E276" s="123"/>
      <c r="F276" s="120"/>
      <c r="G276" s="440"/>
      <c r="H276" s="1153"/>
      <c r="I276" s="1151"/>
      <c r="J276" s="1131"/>
      <c r="K276" s="1132"/>
      <c r="L276" s="1153"/>
      <c r="M276" s="1151"/>
      <c r="N276" s="1131"/>
      <c r="O276" s="1152"/>
    </row>
    <row r="277" spans="2:15" ht="12.75" customHeight="1">
      <c r="B277" s="302">
        <f t="shared" si="33"/>
        <v>56</v>
      </c>
      <c r="C277" s="11"/>
      <c r="D277" s="11"/>
      <c r="E277" s="282" t="str">
        <f>Υπόδειγμα_3_2!$F$224</f>
        <v>&lt; 25 km</v>
      </c>
      <c r="F277" s="1448">
        <v>0</v>
      </c>
      <c r="G277" s="1448">
        <v>0</v>
      </c>
      <c r="H277" s="271">
        <v>0</v>
      </c>
      <c r="I277" s="271">
        <v>0</v>
      </c>
      <c r="J277" s="271">
        <v>0</v>
      </c>
      <c r="K277" s="271">
        <v>0</v>
      </c>
      <c r="L277" s="271">
        <v>0</v>
      </c>
      <c r="M277" s="271">
        <v>0</v>
      </c>
      <c r="N277" s="271">
        <v>0</v>
      </c>
      <c r="O277" s="272">
        <v>0</v>
      </c>
    </row>
    <row r="278" spans="2:15" ht="12.75" customHeight="1">
      <c r="B278" s="302">
        <f t="shared" si="33"/>
        <v>57</v>
      </c>
      <c r="C278" s="11"/>
      <c r="D278" s="11"/>
      <c r="E278" s="282" t="str">
        <f>Υπόδειγμα_3_2!$F$225</f>
        <v>&gt; 25 km και &lt; 50 km</v>
      </c>
      <c r="F278" s="1448">
        <v>0</v>
      </c>
      <c r="G278" s="1448">
        <v>0</v>
      </c>
      <c r="H278" s="271">
        <v>0</v>
      </c>
      <c r="I278" s="271">
        <v>0</v>
      </c>
      <c r="J278" s="271">
        <v>0</v>
      </c>
      <c r="K278" s="271">
        <v>0</v>
      </c>
      <c r="L278" s="271">
        <v>0</v>
      </c>
      <c r="M278" s="271">
        <v>0</v>
      </c>
      <c r="N278" s="271">
        <v>0</v>
      </c>
      <c r="O278" s="272">
        <v>0</v>
      </c>
    </row>
    <row r="279" spans="2:15" ht="12.75" customHeight="1">
      <c r="B279" s="302">
        <f t="shared" si="33"/>
        <v>58</v>
      </c>
      <c r="C279" s="11"/>
      <c r="D279" s="11"/>
      <c r="E279" s="282" t="str">
        <f>Υπόδειγμα_3_2!$F$226</f>
        <v>&gt; 50 km και &lt; 100 km</v>
      </c>
      <c r="F279" s="1448">
        <v>0</v>
      </c>
      <c r="G279" s="1448">
        <v>0</v>
      </c>
      <c r="H279" s="271">
        <v>0</v>
      </c>
      <c r="I279" s="271">
        <v>0</v>
      </c>
      <c r="J279" s="271">
        <v>0</v>
      </c>
      <c r="K279" s="271">
        <v>0</v>
      </c>
      <c r="L279" s="271">
        <v>0</v>
      </c>
      <c r="M279" s="271">
        <v>0</v>
      </c>
      <c r="N279" s="271">
        <v>0</v>
      </c>
      <c r="O279" s="272">
        <v>0</v>
      </c>
    </row>
    <row r="280" spans="2:15" ht="12.75" customHeight="1">
      <c r="B280" s="302">
        <f t="shared" si="33"/>
        <v>59</v>
      </c>
      <c r="C280" s="293"/>
      <c r="D280" s="293"/>
      <c r="E280" s="323" t="str">
        <f>Υπόδειγμα_3_2!$F$227</f>
        <v>&gt; 100 km</v>
      </c>
      <c r="F280" s="1448">
        <v>0</v>
      </c>
      <c r="G280" s="1448">
        <v>0</v>
      </c>
      <c r="H280" s="496">
        <v>0</v>
      </c>
      <c r="I280" s="496">
        <v>0</v>
      </c>
      <c r="J280" s="496">
        <v>0</v>
      </c>
      <c r="K280" s="496">
        <v>0</v>
      </c>
      <c r="L280" s="496">
        <v>0</v>
      </c>
      <c r="M280" s="496">
        <v>0</v>
      </c>
      <c r="N280" s="496">
        <v>0</v>
      </c>
      <c r="O280" s="497">
        <v>0</v>
      </c>
    </row>
    <row r="281" spans="2:15" ht="12.75" customHeight="1">
      <c r="B281" s="302">
        <f t="shared" si="33"/>
        <v>60</v>
      </c>
      <c r="C281" s="269"/>
      <c r="D281" s="269"/>
      <c r="E281" s="429" t="str">
        <f>Υπόδειγμα_3_2!$F$228</f>
        <v>Υποσύνολο</v>
      </c>
      <c r="F281" s="495"/>
      <c r="G281" s="478"/>
      <c r="H281" s="1139">
        <f aca="true" t="shared" si="49" ref="H281:O281">SUM(H277:H280)</f>
        <v>0</v>
      </c>
      <c r="I281" s="1139">
        <f t="shared" si="49"/>
        <v>0</v>
      </c>
      <c r="J281" s="1139">
        <f t="shared" si="49"/>
        <v>0</v>
      </c>
      <c r="K281" s="1139">
        <f t="shared" si="49"/>
        <v>0</v>
      </c>
      <c r="L281" s="1139">
        <f t="shared" si="49"/>
        <v>0</v>
      </c>
      <c r="M281" s="1139">
        <f t="shared" si="49"/>
        <v>0</v>
      </c>
      <c r="N281" s="1139">
        <f t="shared" si="49"/>
        <v>0</v>
      </c>
      <c r="O281" s="1140">
        <f t="shared" si="49"/>
        <v>0</v>
      </c>
    </row>
    <row r="282" spans="2:15" ht="12.75" customHeight="1">
      <c r="B282" s="302">
        <f t="shared" si="33"/>
        <v>61</v>
      </c>
      <c r="C282" s="123" t="str">
        <f>Υπόδειγμα_3_2!D283</f>
        <v>Ψηφιακές 34 Mbps </v>
      </c>
      <c r="D282" s="123"/>
      <c r="E282" s="123"/>
      <c r="F282" s="120"/>
      <c r="G282" s="440"/>
      <c r="H282" s="1153"/>
      <c r="I282" s="1151"/>
      <c r="J282" s="1131"/>
      <c r="K282" s="1132"/>
      <c r="L282" s="1153"/>
      <c r="M282" s="1151"/>
      <c r="N282" s="1131"/>
      <c r="O282" s="1152"/>
    </row>
    <row r="283" spans="2:15" ht="12.75" customHeight="1">
      <c r="B283" s="302">
        <f t="shared" si="33"/>
        <v>62</v>
      </c>
      <c r="C283" s="11"/>
      <c r="D283" s="11"/>
      <c r="E283" s="282" t="str">
        <f>Υπόδειγμα_3_2!$F$224</f>
        <v>&lt; 25 km</v>
      </c>
      <c r="F283" s="1448">
        <v>0</v>
      </c>
      <c r="G283" s="1448">
        <v>0</v>
      </c>
      <c r="H283" s="271">
        <v>0</v>
      </c>
      <c r="I283" s="271">
        <v>0</v>
      </c>
      <c r="J283" s="271">
        <v>0</v>
      </c>
      <c r="K283" s="271">
        <v>0</v>
      </c>
      <c r="L283" s="271">
        <v>0</v>
      </c>
      <c r="M283" s="271">
        <v>0</v>
      </c>
      <c r="N283" s="271">
        <v>0</v>
      </c>
      <c r="O283" s="272">
        <v>0</v>
      </c>
    </row>
    <row r="284" spans="2:15" ht="12.75" customHeight="1">
      <c r="B284" s="302">
        <f t="shared" si="33"/>
        <v>63</v>
      </c>
      <c r="C284" s="11"/>
      <c r="D284" s="11"/>
      <c r="E284" s="282" t="str">
        <f>Υπόδειγμα_3_2!$F$225</f>
        <v>&gt; 25 km και &lt; 50 km</v>
      </c>
      <c r="F284" s="1448">
        <v>0</v>
      </c>
      <c r="G284" s="1448">
        <v>0</v>
      </c>
      <c r="H284" s="271">
        <v>0</v>
      </c>
      <c r="I284" s="271">
        <v>0</v>
      </c>
      <c r="J284" s="271">
        <v>0</v>
      </c>
      <c r="K284" s="271">
        <v>0</v>
      </c>
      <c r="L284" s="271">
        <v>0</v>
      </c>
      <c r="M284" s="271">
        <v>0</v>
      </c>
      <c r="N284" s="271">
        <v>0</v>
      </c>
      <c r="O284" s="272">
        <v>0</v>
      </c>
    </row>
    <row r="285" spans="2:15" ht="12.75" customHeight="1">
      <c r="B285" s="302">
        <f t="shared" si="33"/>
        <v>64</v>
      </c>
      <c r="C285" s="11"/>
      <c r="D285" s="11"/>
      <c r="E285" s="282" t="str">
        <f>Υπόδειγμα_3_2!$F$226</f>
        <v>&gt; 50 km και &lt; 100 km</v>
      </c>
      <c r="F285" s="1448">
        <v>0</v>
      </c>
      <c r="G285" s="1448">
        <v>0</v>
      </c>
      <c r="H285" s="271">
        <v>0</v>
      </c>
      <c r="I285" s="271">
        <v>0</v>
      </c>
      <c r="J285" s="271">
        <v>0</v>
      </c>
      <c r="K285" s="271">
        <v>0</v>
      </c>
      <c r="L285" s="271">
        <v>0</v>
      </c>
      <c r="M285" s="271">
        <v>0</v>
      </c>
      <c r="N285" s="271">
        <v>0</v>
      </c>
      <c r="O285" s="272">
        <v>0</v>
      </c>
    </row>
    <row r="286" spans="2:15" ht="12.75" customHeight="1">
      <c r="B286" s="302">
        <f t="shared" si="33"/>
        <v>65</v>
      </c>
      <c r="C286" s="293"/>
      <c r="D286" s="293"/>
      <c r="E286" s="323" t="str">
        <f>Υπόδειγμα_3_2!$F$227</f>
        <v>&gt; 100 km</v>
      </c>
      <c r="F286" s="1448">
        <v>0</v>
      </c>
      <c r="G286" s="1448">
        <v>0</v>
      </c>
      <c r="H286" s="496">
        <v>0</v>
      </c>
      <c r="I286" s="496">
        <v>0</v>
      </c>
      <c r="J286" s="496">
        <v>0</v>
      </c>
      <c r="K286" s="496">
        <v>0</v>
      </c>
      <c r="L286" s="496">
        <v>0</v>
      </c>
      <c r="M286" s="496">
        <v>0</v>
      </c>
      <c r="N286" s="496">
        <v>0</v>
      </c>
      <c r="O286" s="497">
        <v>0</v>
      </c>
    </row>
    <row r="287" spans="2:15" ht="12.75" customHeight="1">
      <c r="B287" s="302">
        <f t="shared" si="33"/>
        <v>66</v>
      </c>
      <c r="C287" s="269"/>
      <c r="D287" s="269"/>
      <c r="E287" s="429" t="str">
        <f>Υπόδειγμα_3_2!$F$228</f>
        <v>Υποσύνολο</v>
      </c>
      <c r="F287" s="495"/>
      <c r="G287" s="478"/>
      <c r="H287" s="1139">
        <f aca="true" t="shared" si="50" ref="H287:O287">SUM(H283:H286)</f>
        <v>0</v>
      </c>
      <c r="I287" s="1139">
        <f t="shared" si="50"/>
        <v>0</v>
      </c>
      <c r="J287" s="1139">
        <f t="shared" si="50"/>
        <v>0</v>
      </c>
      <c r="K287" s="1139">
        <f t="shared" si="50"/>
        <v>0</v>
      </c>
      <c r="L287" s="1139">
        <f t="shared" si="50"/>
        <v>0</v>
      </c>
      <c r="M287" s="1139">
        <f t="shared" si="50"/>
        <v>0</v>
      </c>
      <c r="N287" s="1139">
        <f t="shared" si="50"/>
        <v>0</v>
      </c>
      <c r="O287" s="1140">
        <f t="shared" si="50"/>
        <v>0</v>
      </c>
    </row>
    <row r="288" spans="2:15" ht="12.75" customHeight="1">
      <c r="B288" s="302">
        <f t="shared" si="33"/>
        <v>67</v>
      </c>
      <c r="C288" s="123" t="str">
        <f>Υπόδειγμα_3_2!D289</f>
        <v>Ψηφιακές 155 Mbps</v>
      </c>
      <c r="D288" s="123"/>
      <c r="E288" s="123"/>
      <c r="F288" s="120"/>
      <c r="G288" s="440"/>
      <c r="H288" s="1153"/>
      <c r="I288" s="1151"/>
      <c r="J288" s="1131"/>
      <c r="K288" s="1132"/>
      <c r="L288" s="1153"/>
      <c r="M288" s="1151"/>
      <c r="N288" s="1131"/>
      <c r="O288" s="1152"/>
    </row>
    <row r="289" spans="2:15" ht="12.75" customHeight="1">
      <c r="B289" s="302">
        <f t="shared" si="33"/>
        <v>68</v>
      </c>
      <c r="C289" s="11"/>
      <c r="D289" s="11"/>
      <c r="E289" s="282" t="str">
        <f>Υπόδειγμα_3_2!$F$224</f>
        <v>&lt; 25 km</v>
      </c>
      <c r="F289" s="1448">
        <v>0</v>
      </c>
      <c r="G289" s="1448">
        <v>0</v>
      </c>
      <c r="H289" s="271">
        <v>0</v>
      </c>
      <c r="I289" s="271">
        <v>0</v>
      </c>
      <c r="J289" s="271">
        <v>0</v>
      </c>
      <c r="K289" s="271">
        <v>0</v>
      </c>
      <c r="L289" s="271">
        <v>0</v>
      </c>
      <c r="M289" s="271">
        <v>0</v>
      </c>
      <c r="N289" s="271">
        <v>0</v>
      </c>
      <c r="O289" s="272">
        <v>0</v>
      </c>
    </row>
    <row r="290" spans="2:15" ht="12.75" customHeight="1">
      <c r="B290" s="302">
        <f t="shared" si="33"/>
        <v>69</v>
      </c>
      <c r="C290" s="11"/>
      <c r="D290" s="11"/>
      <c r="E290" s="282" t="str">
        <f>Υπόδειγμα_3_2!$F$225</f>
        <v>&gt; 25 km και &lt; 50 km</v>
      </c>
      <c r="F290" s="1448">
        <v>0</v>
      </c>
      <c r="G290" s="1448">
        <v>0</v>
      </c>
      <c r="H290" s="271">
        <v>0</v>
      </c>
      <c r="I290" s="271">
        <v>0</v>
      </c>
      <c r="J290" s="271">
        <v>0</v>
      </c>
      <c r="K290" s="271">
        <v>0</v>
      </c>
      <c r="L290" s="271">
        <v>0</v>
      </c>
      <c r="M290" s="271">
        <v>0</v>
      </c>
      <c r="N290" s="271">
        <v>0</v>
      </c>
      <c r="O290" s="272">
        <v>0</v>
      </c>
    </row>
    <row r="291" spans="2:15" ht="12.75" customHeight="1">
      <c r="B291" s="302">
        <f t="shared" si="33"/>
        <v>70</v>
      </c>
      <c r="C291" s="11"/>
      <c r="D291" s="11"/>
      <c r="E291" s="282" t="str">
        <f>Υπόδειγμα_3_2!$F$226</f>
        <v>&gt; 50 km και &lt; 100 km</v>
      </c>
      <c r="F291" s="1448">
        <v>0</v>
      </c>
      <c r="G291" s="1448">
        <v>0</v>
      </c>
      <c r="H291" s="271">
        <v>0</v>
      </c>
      <c r="I291" s="271">
        <v>0</v>
      </c>
      <c r="J291" s="271">
        <v>0</v>
      </c>
      <c r="K291" s="271">
        <v>0</v>
      </c>
      <c r="L291" s="271">
        <v>0</v>
      </c>
      <c r="M291" s="271">
        <v>0</v>
      </c>
      <c r="N291" s="271">
        <v>0</v>
      </c>
      <c r="O291" s="272">
        <v>0</v>
      </c>
    </row>
    <row r="292" spans="2:15" ht="12.75" customHeight="1">
      <c r="B292" s="302">
        <f t="shared" si="33"/>
        <v>71</v>
      </c>
      <c r="C292" s="293"/>
      <c r="D292" s="293"/>
      <c r="E292" s="323" t="str">
        <f>Υπόδειγμα_3_2!$F$227</f>
        <v>&gt; 100 km</v>
      </c>
      <c r="F292" s="1448">
        <v>0</v>
      </c>
      <c r="G292" s="1448">
        <v>0</v>
      </c>
      <c r="H292" s="496">
        <v>0</v>
      </c>
      <c r="I292" s="496">
        <v>0</v>
      </c>
      <c r="J292" s="496">
        <v>0</v>
      </c>
      <c r="K292" s="496">
        <v>0</v>
      </c>
      <c r="L292" s="496">
        <v>0</v>
      </c>
      <c r="M292" s="496">
        <v>0</v>
      </c>
      <c r="N292" s="496">
        <v>0</v>
      </c>
      <c r="O292" s="497">
        <v>0</v>
      </c>
    </row>
    <row r="293" spans="2:15" ht="12.75" customHeight="1">
      <c r="B293" s="302">
        <f t="shared" si="33"/>
        <v>72</v>
      </c>
      <c r="C293" s="269"/>
      <c r="D293" s="269"/>
      <c r="E293" s="429" t="str">
        <f>Υπόδειγμα_3_2!$F$228</f>
        <v>Υποσύνολο</v>
      </c>
      <c r="F293" s="495"/>
      <c r="G293" s="478"/>
      <c r="H293" s="1139">
        <f aca="true" t="shared" si="51" ref="H293:O293">SUM(H289:H292)</f>
        <v>0</v>
      </c>
      <c r="I293" s="1139">
        <f t="shared" si="51"/>
        <v>0</v>
      </c>
      <c r="J293" s="1139">
        <f t="shared" si="51"/>
        <v>0</v>
      </c>
      <c r="K293" s="1139">
        <f t="shared" si="51"/>
        <v>0</v>
      </c>
      <c r="L293" s="1139">
        <f t="shared" si="51"/>
        <v>0</v>
      </c>
      <c r="M293" s="1139">
        <f t="shared" si="51"/>
        <v>0</v>
      </c>
      <c r="N293" s="1139">
        <f t="shared" si="51"/>
        <v>0</v>
      </c>
      <c r="O293" s="1140">
        <f t="shared" si="51"/>
        <v>0</v>
      </c>
    </row>
    <row r="294" spans="2:15" ht="12.75" customHeight="1">
      <c r="B294" s="302">
        <f t="shared" si="33"/>
        <v>73</v>
      </c>
      <c r="C294" s="123" t="str">
        <f>Υπόδειγμα_3_2!D295</f>
        <v>Ψηφιακές &gt; 155 Mbps</v>
      </c>
      <c r="D294" s="123"/>
      <c r="E294" s="123"/>
      <c r="F294" s="120"/>
      <c r="G294" s="440"/>
      <c r="H294" s="1153"/>
      <c r="I294" s="1151"/>
      <c r="J294" s="1131"/>
      <c r="K294" s="1132"/>
      <c r="L294" s="1153"/>
      <c r="M294" s="1151"/>
      <c r="N294" s="1131"/>
      <c r="O294" s="1152"/>
    </row>
    <row r="295" spans="2:15" ht="12.75" customHeight="1">
      <c r="B295" s="302">
        <f t="shared" si="33"/>
        <v>74</v>
      </c>
      <c r="C295" s="11"/>
      <c r="D295" s="11"/>
      <c r="E295" s="282" t="str">
        <f>Υπόδειγμα_3_2!$F$224</f>
        <v>&lt; 25 km</v>
      </c>
      <c r="F295" s="1448">
        <v>0</v>
      </c>
      <c r="G295" s="1448">
        <v>0</v>
      </c>
      <c r="H295" s="271">
        <v>0</v>
      </c>
      <c r="I295" s="271">
        <v>0</v>
      </c>
      <c r="J295" s="271">
        <v>0</v>
      </c>
      <c r="K295" s="271">
        <v>0</v>
      </c>
      <c r="L295" s="271">
        <v>0</v>
      </c>
      <c r="M295" s="271">
        <v>0</v>
      </c>
      <c r="N295" s="271">
        <v>0</v>
      </c>
      <c r="O295" s="272">
        <v>0</v>
      </c>
    </row>
    <row r="296" spans="2:15" ht="12.75" customHeight="1">
      <c r="B296" s="302">
        <f t="shared" si="33"/>
        <v>75</v>
      </c>
      <c r="C296" s="11"/>
      <c r="D296" s="11"/>
      <c r="E296" s="282" t="str">
        <f>Υπόδειγμα_3_2!$F$225</f>
        <v>&gt; 25 km και &lt; 50 km</v>
      </c>
      <c r="F296" s="1448">
        <v>0</v>
      </c>
      <c r="G296" s="1448">
        <v>0</v>
      </c>
      <c r="H296" s="271">
        <v>0</v>
      </c>
      <c r="I296" s="271">
        <v>0</v>
      </c>
      <c r="J296" s="271">
        <v>0</v>
      </c>
      <c r="K296" s="271">
        <v>0</v>
      </c>
      <c r="L296" s="271">
        <v>0</v>
      </c>
      <c r="M296" s="271">
        <v>0</v>
      </c>
      <c r="N296" s="271">
        <v>0</v>
      </c>
      <c r="O296" s="272">
        <v>0</v>
      </c>
    </row>
    <row r="297" spans="2:15" ht="12.75" customHeight="1">
      <c r="B297" s="302">
        <f t="shared" si="33"/>
        <v>76</v>
      </c>
      <c r="C297" s="11"/>
      <c r="D297" s="11"/>
      <c r="E297" s="282" t="str">
        <f>Υπόδειγμα_3_2!$F$226</f>
        <v>&gt; 50 km και &lt; 100 km</v>
      </c>
      <c r="F297" s="1448">
        <v>0</v>
      </c>
      <c r="G297" s="1448">
        <v>0</v>
      </c>
      <c r="H297" s="271">
        <v>0</v>
      </c>
      <c r="I297" s="271">
        <v>0</v>
      </c>
      <c r="J297" s="271">
        <v>0</v>
      </c>
      <c r="K297" s="271">
        <v>0</v>
      </c>
      <c r="L297" s="271">
        <v>0</v>
      </c>
      <c r="M297" s="271">
        <v>0</v>
      </c>
      <c r="N297" s="271">
        <v>0</v>
      </c>
      <c r="O297" s="272">
        <v>0</v>
      </c>
    </row>
    <row r="298" spans="2:15" ht="12.75" customHeight="1">
      <c r="B298" s="302">
        <f t="shared" si="33"/>
        <v>77</v>
      </c>
      <c r="C298" s="293"/>
      <c r="D298" s="293"/>
      <c r="E298" s="323" t="str">
        <f>Υπόδειγμα_3_2!$F$227</f>
        <v>&gt; 100 km</v>
      </c>
      <c r="F298" s="1448">
        <v>0</v>
      </c>
      <c r="G298" s="1448">
        <v>0</v>
      </c>
      <c r="H298" s="271">
        <v>0</v>
      </c>
      <c r="I298" s="271">
        <v>0</v>
      </c>
      <c r="J298" s="271">
        <v>0</v>
      </c>
      <c r="K298" s="271">
        <v>0</v>
      </c>
      <c r="L298" s="271">
        <v>0</v>
      </c>
      <c r="M298" s="271">
        <v>0</v>
      </c>
      <c r="N298" s="271">
        <v>0</v>
      </c>
      <c r="O298" s="272">
        <v>0</v>
      </c>
    </row>
    <row r="299" spans="2:15" ht="12.75" customHeight="1" thickBot="1">
      <c r="B299" s="302">
        <f t="shared" si="33"/>
        <v>78</v>
      </c>
      <c r="C299" s="123"/>
      <c r="D299" s="123"/>
      <c r="E299" s="324" t="str">
        <f>Υπόδειγμα_3_2!$F$228</f>
        <v>Υποσύνολο</v>
      </c>
      <c r="F299" s="120"/>
      <c r="G299" s="440"/>
      <c r="H299" s="1146">
        <f aca="true" t="shared" si="52" ref="H299:O299">SUM(H295:H298)</f>
        <v>0</v>
      </c>
      <c r="I299" s="1146">
        <f t="shared" si="52"/>
        <v>0</v>
      </c>
      <c r="J299" s="1146">
        <f t="shared" si="52"/>
        <v>0</v>
      </c>
      <c r="K299" s="1146">
        <f t="shared" si="52"/>
        <v>0</v>
      </c>
      <c r="L299" s="1146">
        <f t="shared" si="52"/>
        <v>0</v>
      </c>
      <c r="M299" s="1146">
        <f t="shared" si="52"/>
        <v>0</v>
      </c>
      <c r="N299" s="1146">
        <f t="shared" si="52"/>
        <v>0</v>
      </c>
      <c r="O299" s="1147">
        <f t="shared" si="52"/>
        <v>0</v>
      </c>
    </row>
    <row r="300" spans="2:15" ht="13.5" thickBot="1">
      <c r="B300" s="303">
        <f t="shared" si="33"/>
        <v>79</v>
      </c>
      <c r="C300" s="86" t="s">
        <v>181</v>
      </c>
      <c r="D300" s="86"/>
      <c r="E300" s="86"/>
      <c r="F300" s="1486">
        <f>SUMIF($E204:$E299,"=subtotal",F204:F299)</f>
        <v>0</v>
      </c>
      <c r="G300" s="1487">
        <f>SUMIF($E204:$E299,"=subtotal",G204:G299)</f>
        <v>0</v>
      </c>
      <c r="H300" s="216">
        <f aca="true" t="shared" si="53" ref="H300:O300">SUMIF($E222:$E299,"=subtotal",H222:H299)</f>
        <v>0</v>
      </c>
      <c r="I300" s="216">
        <f t="shared" si="53"/>
        <v>0</v>
      </c>
      <c r="J300" s="216">
        <f t="shared" si="53"/>
        <v>0</v>
      </c>
      <c r="K300" s="216">
        <f t="shared" si="53"/>
        <v>0</v>
      </c>
      <c r="L300" s="216">
        <f t="shared" si="53"/>
        <v>0</v>
      </c>
      <c r="M300" s="216">
        <f t="shared" si="53"/>
        <v>0</v>
      </c>
      <c r="N300" s="216">
        <f t="shared" si="53"/>
        <v>0</v>
      </c>
      <c r="O300" s="321">
        <f t="shared" si="53"/>
        <v>0</v>
      </c>
    </row>
  </sheetData>
  <mergeCells count="21">
    <mergeCell ref="F11:G11"/>
    <mergeCell ref="F115:G115"/>
    <mergeCell ref="F219:G219"/>
    <mergeCell ref="H220:I220"/>
    <mergeCell ref="H11:K11"/>
    <mergeCell ref="J220:K220"/>
    <mergeCell ref="L220:M220"/>
    <mergeCell ref="N220:O220"/>
    <mergeCell ref="H116:I116"/>
    <mergeCell ref="J116:K116"/>
    <mergeCell ref="L116:M116"/>
    <mergeCell ref="N116:O116"/>
    <mergeCell ref="L219:O219"/>
    <mergeCell ref="H219:K219"/>
    <mergeCell ref="L11:O11"/>
    <mergeCell ref="H115:K115"/>
    <mergeCell ref="L115:O115"/>
    <mergeCell ref="H12:I12"/>
    <mergeCell ref="J12:K12"/>
    <mergeCell ref="L12:M12"/>
    <mergeCell ref="N12:O12"/>
  </mergeCells>
  <printOptions/>
  <pageMargins left="0.75" right="0.75" top="1" bottom="1" header="0.4921259845" footer="0.4921259845"/>
  <pageSetup horizontalDpi="600" verticalDpi="600" orientation="landscape" paperSize="9" scale="31" r:id="rId1"/>
  <rowBreaks count="2" manualBreakCount="2">
    <brk id="110" max="25" man="1"/>
    <brk id="21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s.polykalas</cp:lastModifiedBy>
  <cp:lastPrinted>2008-01-17T12:06:43Z</cp:lastPrinted>
  <dcterms:created xsi:type="dcterms:W3CDTF">2007-01-15T10:51:13Z</dcterms:created>
  <dcterms:modified xsi:type="dcterms:W3CDTF">2008-01-18T09:13:31Z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